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hriram AMC\2026\Feb-2026\Portfolio_Feb'26\"/>
    </mc:Choice>
  </mc:AlternateContent>
  <xr:revisionPtr revIDLastSave="0" documentId="13_ncr:1_{ECB21CE5-CDCE-4EC8-BF1A-4948B4CB7576}" xr6:coauthVersionLast="47" xr6:coauthVersionMax="47" xr10:uidLastSave="{00000000-0000-0000-0000-000000000000}"/>
  <bookViews>
    <workbookView xWindow="-120" yWindow="-120" windowWidth="29040" windowHeight="15720" tabRatio="709" firstSheet="4" activeTab="4" xr2:uid="{00000000-000D-0000-FFFF-FFFF00000000}"/>
  </bookViews>
  <sheets>
    <sheet name="In_out" sheetId="19" r:id="rId1"/>
    <sheet name="Print" sheetId="25" r:id="rId2"/>
    <sheet name="Total In Out" sheetId="18" r:id="rId3"/>
    <sheet name="Industries Wise" sheetId="1" r:id="rId4"/>
    <sheet name="Overlap_Equity" sheetId="27" r:id="rId5"/>
    <sheet name="Overlap_Hybrid" sheetId="36" r:id="rId6"/>
    <sheet name="Overlap_Debt" sheetId="37" r:id="rId7"/>
  </sheets>
  <definedNames>
    <definedName name="_xlnm._FilterDatabase" localSheetId="3" hidden="1">'Industries Wise'!$A$2:$AG$2</definedName>
    <definedName name="_xlnm._FilterDatabase" localSheetId="2" hidden="1">'Total In Out'!$A$3:$N$115</definedName>
    <definedName name="_xleta.SORT" hidden="1" xlm="1">#NAME?</definedName>
    <definedName name="_xlpm.h" hidden="1" xlm="1">#NAME?</definedName>
    <definedName name="_xlpm.i" hidden="1" xlm="1">#NAME?</definedName>
    <definedName name="_xlpm.l" hidden="1" xlm="1">#NAME?</definedName>
    <definedName name="_xlpm.x" hidden="1" xlm="1">#NAME?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1" i="37" l="1"/>
  <c r="P31" i="37"/>
  <c r="O31" i="37"/>
  <c r="L31" i="37"/>
  <c r="K31" i="37"/>
  <c r="J31" i="37"/>
  <c r="F31" i="37"/>
  <c r="G31" i="37"/>
  <c r="E31" i="37"/>
  <c r="O2" i="37"/>
  <c r="J2" i="37"/>
  <c r="E2" i="37"/>
  <c r="Q104" i="36"/>
  <c r="P104" i="36"/>
  <c r="O104" i="36"/>
  <c r="L104" i="36"/>
  <c r="K104" i="36"/>
  <c r="J104" i="36"/>
  <c r="G104" i="36"/>
  <c r="F104" i="36"/>
  <c r="E104" i="36"/>
  <c r="O2" i="36"/>
  <c r="J2" i="36"/>
  <c r="E2" i="36"/>
  <c r="O2" i="27"/>
  <c r="J2" i="27"/>
  <c r="E2" i="27"/>
  <c r="Q84" i="27"/>
  <c r="P84" i="27"/>
  <c r="O84" i="27"/>
  <c r="L84" i="27"/>
  <c r="K84" i="27"/>
  <c r="J84" i="27"/>
  <c r="F84" i="27"/>
  <c r="G84" i="27"/>
  <c r="E84" i="27"/>
  <c r="B68" i="1" l="1"/>
  <c r="C68" i="1" l="1"/>
  <c r="E68" i="1" s="1"/>
  <c r="N112" i="18"/>
  <c r="N113" i="18"/>
  <c r="N114" i="18"/>
  <c r="K108" i="1" l="1"/>
  <c r="K107" i="1"/>
  <c r="K106" i="1"/>
  <c r="K105" i="1"/>
  <c r="K100" i="1"/>
  <c r="K99" i="1"/>
  <c r="K98" i="1"/>
  <c r="K97" i="1"/>
  <c r="K86" i="1"/>
  <c r="K85" i="1"/>
  <c r="K84" i="1"/>
  <c r="K83" i="1"/>
  <c r="K54" i="1"/>
  <c r="K53" i="1"/>
  <c r="K77" i="1" l="1"/>
  <c r="K88" i="1"/>
  <c r="K76" i="1"/>
  <c r="K78" i="1" l="1"/>
  <c r="K79" i="1" s="1"/>
  <c r="N107" i="18"/>
  <c r="N108" i="18"/>
  <c r="N109" i="18"/>
  <c r="N110" i="18"/>
  <c r="N111" i="18"/>
  <c r="A108" i="18"/>
  <c r="B108" i="18"/>
  <c r="C108" i="18"/>
  <c r="A109" i="18"/>
  <c r="B109" i="18"/>
  <c r="C109" i="18"/>
  <c r="A110" i="18"/>
  <c r="B110" i="18"/>
  <c r="C110" i="18"/>
  <c r="A111" i="18"/>
  <c r="B111" i="18"/>
  <c r="C111" i="18"/>
  <c r="A112" i="18"/>
  <c r="B112" i="18"/>
  <c r="C112" i="18"/>
  <c r="A113" i="18"/>
  <c r="B113" i="18"/>
  <c r="C113" i="18"/>
  <c r="A114" i="18"/>
  <c r="B114" i="18"/>
  <c r="C114" i="18"/>
  <c r="C107" i="18" l="1"/>
  <c r="B107" i="18"/>
  <c r="A107" i="18"/>
  <c r="N106" i="18"/>
  <c r="C106" i="18"/>
  <c r="B106" i="18"/>
  <c r="A106" i="18"/>
  <c r="N105" i="18"/>
  <c r="C105" i="18"/>
  <c r="B105" i="18"/>
  <c r="A105" i="18"/>
  <c r="N104" i="18"/>
  <c r="C104" i="18"/>
  <c r="B104" i="18"/>
  <c r="A104" i="18"/>
  <c r="N103" i="18"/>
  <c r="C103" i="18"/>
  <c r="B103" i="18"/>
  <c r="A103" i="18"/>
  <c r="N102" i="18"/>
  <c r="C102" i="18"/>
  <c r="B102" i="18"/>
  <c r="A102" i="18"/>
  <c r="N101" i="18"/>
  <c r="C101" i="18"/>
  <c r="B101" i="18"/>
  <c r="A101" i="18"/>
  <c r="N100" i="18"/>
  <c r="C100" i="18"/>
  <c r="B100" i="18"/>
  <c r="A100" i="18"/>
  <c r="N99" i="18"/>
  <c r="C99" i="18"/>
  <c r="B99" i="18"/>
  <c r="A99" i="18"/>
  <c r="N98" i="18"/>
  <c r="C98" i="18"/>
  <c r="B98" i="18"/>
  <c r="A98" i="18"/>
  <c r="N97" i="18"/>
  <c r="C97" i="18"/>
  <c r="B97" i="18"/>
  <c r="A97" i="18"/>
  <c r="N96" i="18"/>
  <c r="C96" i="18"/>
  <c r="B96" i="18"/>
  <c r="A96" i="18"/>
  <c r="N95" i="18"/>
  <c r="C95" i="18"/>
  <c r="B95" i="18"/>
  <c r="A95" i="18"/>
  <c r="N94" i="18"/>
  <c r="C94" i="18"/>
  <c r="B94" i="18"/>
  <c r="A94" i="18"/>
  <c r="N93" i="18"/>
  <c r="C93" i="18"/>
  <c r="B93" i="18"/>
  <c r="A93" i="18"/>
  <c r="N92" i="18"/>
  <c r="C92" i="18"/>
  <c r="B92" i="18"/>
  <c r="A92" i="18"/>
  <c r="N91" i="18"/>
  <c r="C91" i="18"/>
  <c r="B91" i="18"/>
  <c r="A91" i="18"/>
  <c r="N90" i="18"/>
  <c r="C90" i="18"/>
  <c r="B90" i="18"/>
  <c r="A90" i="18"/>
  <c r="N89" i="18"/>
  <c r="C89" i="18"/>
  <c r="B89" i="18"/>
  <c r="A89" i="18"/>
  <c r="N88" i="18"/>
  <c r="C88" i="18"/>
  <c r="B88" i="18"/>
  <c r="A88" i="18"/>
  <c r="N87" i="18"/>
  <c r="C87" i="18"/>
  <c r="B87" i="18"/>
  <c r="A87" i="18"/>
  <c r="A38" i="1" l="1"/>
  <c r="A35" i="1"/>
  <c r="A36" i="1"/>
  <c r="A37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N86" i="18"/>
  <c r="C86" i="18"/>
  <c r="B86" i="18"/>
  <c r="A86" i="18"/>
  <c r="N85" i="18"/>
  <c r="C85" i="18"/>
  <c r="B85" i="18"/>
  <c r="A85" i="18"/>
  <c r="N84" i="18"/>
  <c r="C84" i="18"/>
  <c r="B84" i="18"/>
  <c r="A84" i="18"/>
  <c r="N83" i="18"/>
  <c r="C83" i="18"/>
  <c r="B83" i="18"/>
  <c r="A83" i="18"/>
  <c r="N82" i="18"/>
  <c r="C82" i="18"/>
  <c r="B82" i="18"/>
  <c r="A82" i="18"/>
  <c r="N81" i="18"/>
  <c r="C81" i="18"/>
  <c r="B81" i="18"/>
  <c r="A81" i="18"/>
  <c r="N80" i="18"/>
  <c r="C80" i="18"/>
  <c r="B80" i="18"/>
  <c r="A80" i="18"/>
  <c r="N79" i="18"/>
  <c r="C79" i="18"/>
  <c r="B79" i="18"/>
  <c r="A79" i="18"/>
  <c r="N78" i="18"/>
  <c r="C78" i="18"/>
  <c r="B78" i="18"/>
  <c r="A78" i="18"/>
  <c r="N77" i="18"/>
  <c r="C77" i="18"/>
  <c r="B77" i="18"/>
  <c r="A77" i="18"/>
  <c r="N76" i="18"/>
  <c r="C76" i="18"/>
  <c r="B76" i="18"/>
  <c r="A76" i="18"/>
  <c r="N75" i="18"/>
  <c r="C75" i="18"/>
  <c r="B75" i="18"/>
  <c r="A75" i="18"/>
  <c r="N74" i="18"/>
  <c r="C74" i="18"/>
  <c r="B74" i="18"/>
  <c r="A74" i="18"/>
  <c r="N73" i="18"/>
  <c r="C73" i="18"/>
  <c r="B73" i="18"/>
  <c r="A73" i="18"/>
  <c r="N72" i="18"/>
  <c r="C72" i="18"/>
  <c r="B72" i="18"/>
  <c r="A72" i="18"/>
  <c r="N71" i="18"/>
  <c r="C71" i="18"/>
  <c r="B71" i="18"/>
  <c r="A71" i="18"/>
  <c r="B64" i="1" l="1"/>
  <c r="C64" i="1" s="1"/>
  <c r="E64" i="1" s="1"/>
  <c r="B65" i="1"/>
  <c r="C65" i="1" s="1"/>
  <c r="E65" i="1" s="1"/>
  <c r="AD2" i="1"/>
  <c r="V2" i="1"/>
  <c r="G108" i="1"/>
  <c r="G107" i="1"/>
  <c r="G105" i="1"/>
  <c r="G100" i="1"/>
  <c r="G99" i="1"/>
  <c r="G97" i="1"/>
  <c r="G86" i="1"/>
  <c r="G85" i="1"/>
  <c r="G83" i="1"/>
  <c r="G53" i="1"/>
  <c r="H97" i="1" l="1"/>
  <c r="I97" i="1"/>
  <c r="J97" i="1"/>
  <c r="H98" i="1"/>
  <c r="I98" i="1"/>
  <c r="J98" i="1"/>
  <c r="H99" i="1"/>
  <c r="I99" i="1"/>
  <c r="J99" i="1"/>
  <c r="H100" i="1"/>
  <c r="I100" i="1"/>
  <c r="J100" i="1"/>
  <c r="H105" i="1"/>
  <c r="I105" i="1"/>
  <c r="J105" i="1"/>
  <c r="H106" i="1"/>
  <c r="I106" i="1"/>
  <c r="J106" i="1"/>
  <c r="H107" i="1"/>
  <c r="I107" i="1"/>
  <c r="J107" i="1"/>
  <c r="H108" i="1"/>
  <c r="I108" i="1"/>
  <c r="J108" i="1"/>
  <c r="H83" i="1"/>
  <c r="I83" i="1"/>
  <c r="J83" i="1"/>
  <c r="H84" i="1"/>
  <c r="I84" i="1"/>
  <c r="J84" i="1"/>
  <c r="H85" i="1"/>
  <c r="I85" i="1"/>
  <c r="J85" i="1"/>
  <c r="H86" i="1"/>
  <c r="I86" i="1"/>
  <c r="J86" i="1"/>
  <c r="H54" i="1"/>
  <c r="I54" i="1"/>
  <c r="J54" i="1"/>
  <c r="I53" i="1"/>
  <c r="J53" i="1"/>
  <c r="H53" i="1"/>
  <c r="I88" i="1" l="1"/>
  <c r="J77" i="1"/>
  <c r="H76" i="1"/>
  <c r="J88" i="1"/>
  <c r="J76" i="1"/>
  <c r="I77" i="1"/>
  <c r="H88" i="1"/>
  <c r="H77" i="1"/>
  <c r="I76" i="1"/>
  <c r="B66" i="1"/>
  <c r="C66" i="1" s="1"/>
  <c r="E66" i="1" s="1"/>
  <c r="J78" i="1" l="1"/>
  <c r="J79" i="1" s="1"/>
  <c r="H78" i="1"/>
  <c r="H79" i="1" s="1"/>
  <c r="I78" i="1"/>
  <c r="I79" i="1" s="1"/>
  <c r="N70" i="18" l="1"/>
  <c r="C70" i="18"/>
  <c r="B70" i="18"/>
  <c r="A70" i="18"/>
  <c r="N69" i="18"/>
  <c r="C69" i="18"/>
  <c r="B69" i="18"/>
  <c r="A69" i="18"/>
  <c r="N68" i="18"/>
  <c r="C68" i="18"/>
  <c r="B68" i="18"/>
  <c r="A68" i="18"/>
  <c r="N67" i="18"/>
  <c r="C67" i="18"/>
  <c r="B67" i="18"/>
  <c r="A67" i="18"/>
  <c r="N66" i="18"/>
  <c r="C66" i="18"/>
  <c r="B66" i="18"/>
  <c r="A66" i="18"/>
  <c r="A39" i="1"/>
  <c r="A40" i="1"/>
  <c r="A41" i="1"/>
  <c r="A3" i="1"/>
  <c r="D3" i="19" l="1"/>
  <c r="E149" i="18" l="1"/>
  <c r="E171" i="18" s="1"/>
  <c r="C149" i="18"/>
  <c r="C171" i="18" s="1"/>
  <c r="E161" i="18" l="1"/>
  <c r="C161" i="18"/>
  <c r="Z2" i="1" l="1"/>
  <c r="AA2" i="1"/>
  <c r="AB2" i="1"/>
  <c r="AC2" i="1"/>
  <c r="Y2" i="1"/>
  <c r="AG4" i="1" l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5" i="1"/>
  <c r="AG36" i="1"/>
  <c r="AG37" i="1"/>
  <c r="AG38" i="1"/>
  <c r="AG39" i="1"/>
  <c r="AG40" i="1"/>
  <c r="AG41" i="1"/>
  <c r="AG42" i="1"/>
  <c r="AG3" i="1"/>
  <c r="R2" i="1"/>
  <c r="S2" i="1"/>
  <c r="T2" i="1"/>
  <c r="U2" i="1"/>
  <c r="Q2" i="1"/>
  <c r="G84" i="1" l="1"/>
  <c r="G88" i="1" s="1"/>
  <c r="G51" i="1" s="1"/>
  <c r="G106" i="1"/>
  <c r="G77" i="1" s="1"/>
  <c r="G98" i="1"/>
  <c r="G76" i="1" s="1"/>
  <c r="G78" i="1" l="1"/>
  <c r="G79" i="1" s="1"/>
  <c r="B97" i="1"/>
  <c r="B85" i="1"/>
  <c r="F86" i="1"/>
  <c r="F107" i="1"/>
  <c r="F99" i="1"/>
  <c r="F85" i="1"/>
  <c r="F106" i="1" l="1"/>
  <c r="F100" i="1"/>
  <c r="F108" i="1"/>
  <c r="F105" i="1"/>
  <c r="D83" i="1"/>
  <c r="B83" i="1"/>
  <c r="F83" i="1"/>
  <c r="B105" i="1"/>
  <c r="D106" i="1"/>
  <c r="C86" i="1"/>
  <c r="D105" i="1"/>
  <c r="E108" i="1"/>
  <c r="D97" i="1"/>
  <c r="E86" i="1"/>
  <c r="B84" i="1"/>
  <c r="F97" i="1"/>
  <c r="D85" i="1"/>
  <c r="E98" i="1"/>
  <c r="E84" i="1"/>
  <c r="E100" i="1"/>
  <c r="D84" i="1"/>
  <c r="B99" i="1"/>
  <c r="E106" i="1"/>
  <c r="B107" i="1"/>
  <c r="D108" i="1"/>
  <c r="D86" i="1"/>
  <c r="D100" i="1"/>
  <c r="C84" i="1"/>
  <c r="C107" i="1"/>
  <c r="C97" i="1"/>
  <c r="E105" i="1"/>
  <c r="E99" i="1"/>
  <c r="D99" i="1"/>
  <c r="C105" i="1"/>
  <c r="D107" i="1"/>
  <c r="C83" i="1"/>
  <c r="B100" i="1"/>
  <c r="B108" i="1"/>
  <c r="B86" i="1"/>
  <c r="B98" i="1"/>
  <c r="C100" i="1"/>
  <c r="B106" i="1"/>
  <c r="C108" i="1"/>
  <c r="C98" i="1"/>
  <c r="C106" i="1"/>
  <c r="D98" i="1"/>
  <c r="E85" i="1"/>
  <c r="F98" i="1"/>
  <c r="E107" i="1"/>
  <c r="E97" i="1"/>
  <c r="C99" i="1"/>
  <c r="F84" i="1"/>
  <c r="E83" i="1"/>
  <c r="C85" i="1"/>
  <c r="B76" i="1" l="1"/>
  <c r="G2" i="18"/>
  <c r="H4" i="19" l="1"/>
  <c r="D2" i="19" s="1"/>
  <c r="H3" i="19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4" i="18"/>
  <c r="E2" i="18" l="1"/>
  <c r="O1" i="1" l="1"/>
  <c r="B60" i="1"/>
  <c r="B61" i="1"/>
  <c r="B62" i="1"/>
  <c r="B63" i="1"/>
  <c r="B67" i="1"/>
  <c r="B59" i="1"/>
  <c r="C59" i="1" l="1"/>
  <c r="B70" i="1"/>
  <c r="F32" i="1"/>
  <c r="F31" i="1"/>
  <c r="F34" i="1"/>
  <c r="F33" i="1"/>
  <c r="C32" i="1"/>
  <c r="C33" i="1"/>
  <c r="C34" i="1"/>
  <c r="C31" i="1"/>
  <c r="G34" i="1"/>
  <c r="G31" i="1"/>
  <c r="G33" i="1"/>
  <c r="G32" i="1"/>
  <c r="D34" i="1"/>
  <c r="D33" i="1"/>
  <c r="D32" i="1"/>
  <c r="D31" i="1"/>
  <c r="B31" i="1"/>
  <c r="B34" i="1"/>
  <c r="B32" i="1"/>
  <c r="B33" i="1"/>
  <c r="E34" i="1"/>
  <c r="E31" i="1"/>
  <c r="E33" i="1"/>
  <c r="E32" i="1"/>
  <c r="V42" i="1"/>
  <c r="AD42" i="1" s="1"/>
  <c r="G10" i="1"/>
  <c r="G24" i="1"/>
  <c r="G7" i="1"/>
  <c r="G6" i="1"/>
  <c r="G13" i="1"/>
  <c r="G20" i="1"/>
  <c r="G19" i="1"/>
  <c r="V14" i="1"/>
  <c r="V10" i="1"/>
  <c r="V24" i="1"/>
  <c r="V7" i="1"/>
  <c r="V6" i="1"/>
  <c r="V13" i="1"/>
  <c r="V20" i="1"/>
  <c r="V19" i="1"/>
  <c r="G14" i="1"/>
  <c r="G25" i="1"/>
  <c r="G16" i="1"/>
  <c r="G23" i="1"/>
  <c r="G18" i="1"/>
  <c r="G5" i="1"/>
  <c r="G12" i="1"/>
  <c r="G11" i="1"/>
  <c r="G15" i="1"/>
  <c r="V15" i="1"/>
  <c r="V25" i="1"/>
  <c r="V16" i="1"/>
  <c r="V23" i="1"/>
  <c r="V18" i="1"/>
  <c r="V5" i="1"/>
  <c r="V12" i="1"/>
  <c r="V11" i="1"/>
  <c r="G21" i="1"/>
  <c r="V9" i="1"/>
  <c r="V28" i="1"/>
  <c r="G17" i="1"/>
  <c r="G8" i="1"/>
  <c r="G22" i="1"/>
  <c r="G29" i="1"/>
  <c r="G26" i="1"/>
  <c r="G4" i="1"/>
  <c r="G30" i="1"/>
  <c r="G9" i="1"/>
  <c r="G28" i="1"/>
  <c r="V21" i="1"/>
  <c r="V17" i="1"/>
  <c r="V8" i="1"/>
  <c r="V22" i="1"/>
  <c r="V29" i="1"/>
  <c r="V26" i="1"/>
  <c r="V4" i="1"/>
  <c r="V30" i="1"/>
  <c r="G27" i="1"/>
  <c r="V27" i="1"/>
  <c r="V32" i="1"/>
  <c r="V33" i="1"/>
  <c r="G35" i="1"/>
  <c r="V35" i="1"/>
  <c r="V36" i="1"/>
  <c r="V31" i="1"/>
  <c r="G36" i="1"/>
  <c r="G40" i="1"/>
  <c r="G3" i="1"/>
  <c r="V40" i="1"/>
  <c r="AD40" i="1" s="1"/>
  <c r="V3" i="1"/>
  <c r="G39" i="1"/>
  <c r="G37" i="1"/>
  <c r="V39" i="1"/>
  <c r="G41" i="1"/>
  <c r="V38" i="1"/>
  <c r="V41" i="1"/>
  <c r="AD41" i="1" s="1"/>
  <c r="G38" i="1"/>
  <c r="V37" i="1"/>
  <c r="D38" i="1"/>
  <c r="D35" i="1"/>
  <c r="D40" i="1"/>
  <c r="D41" i="1"/>
  <c r="D37" i="1"/>
  <c r="D39" i="1"/>
  <c r="D36" i="1"/>
  <c r="C35" i="1"/>
  <c r="C38" i="1"/>
  <c r="C40" i="1"/>
  <c r="C37" i="1"/>
  <c r="C39" i="1"/>
  <c r="C36" i="1"/>
  <c r="C41" i="1"/>
  <c r="E41" i="1"/>
  <c r="E38" i="1"/>
  <c r="E36" i="1"/>
  <c r="E35" i="1"/>
  <c r="E40" i="1"/>
  <c r="E37" i="1"/>
  <c r="E39" i="1"/>
  <c r="B40" i="1"/>
  <c r="B37" i="1"/>
  <c r="B39" i="1"/>
  <c r="B36" i="1"/>
  <c r="B35" i="1"/>
  <c r="B41" i="1"/>
  <c r="B38" i="1"/>
  <c r="F36" i="1"/>
  <c r="F41" i="1"/>
  <c r="F38" i="1"/>
  <c r="F35" i="1"/>
  <c r="F39" i="1"/>
  <c r="F40" i="1"/>
  <c r="F37" i="1"/>
  <c r="C11" i="1"/>
  <c r="C19" i="1"/>
  <c r="C27" i="1"/>
  <c r="C16" i="1"/>
  <c r="C25" i="1"/>
  <c r="C18" i="1"/>
  <c r="C4" i="1"/>
  <c r="C12" i="1"/>
  <c r="C20" i="1"/>
  <c r="C28" i="1"/>
  <c r="C30" i="1"/>
  <c r="C24" i="1"/>
  <c r="C9" i="1"/>
  <c r="C26" i="1"/>
  <c r="C5" i="1"/>
  <c r="C13" i="1"/>
  <c r="C21" i="1"/>
  <c r="C29" i="1"/>
  <c r="C6" i="1"/>
  <c r="C14" i="1"/>
  <c r="C22" i="1"/>
  <c r="C3" i="1"/>
  <c r="C7" i="1"/>
  <c r="C15" i="1"/>
  <c r="C23" i="1"/>
  <c r="C8" i="1"/>
  <c r="C17" i="1"/>
  <c r="C10" i="1"/>
  <c r="R20" i="1"/>
  <c r="R6" i="1"/>
  <c r="R27" i="1"/>
  <c r="R32" i="1"/>
  <c r="R42" i="1"/>
  <c r="Z42" i="1" s="1"/>
  <c r="R37" i="1"/>
  <c r="R7" i="1"/>
  <c r="R28" i="1"/>
  <c r="R14" i="1"/>
  <c r="R35" i="1"/>
  <c r="R40" i="1"/>
  <c r="Z40" i="1" s="1"/>
  <c r="R15" i="1"/>
  <c r="R36" i="1"/>
  <c r="R22" i="1"/>
  <c r="R5" i="1"/>
  <c r="R13" i="1"/>
  <c r="R23" i="1"/>
  <c r="R9" i="1"/>
  <c r="R30" i="1"/>
  <c r="R21" i="1"/>
  <c r="R29" i="1"/>
  <c r="R31" i="1"/>
  <c r="R17" i="1"/>
  <c r="R38" i="1"/>
  <c r="R10" i="1"/>
  <c r="R39" i="1"/>
  <c r="R19" i="1"/>
  <c r="R4" i="1"/>
  <c r="R8" i="1"/>
  <c r="R12" i="1"/>
  <c r="R16" i="1"/>
  <c r="R33" i="1"/>
  <c r="R26" i="1"/>
  <c r="R25" i="1"/>
  <c r="R24" i="1"/>
  <c r="R18" i="1"/>
  <c r="R41" i="1"/>
  <c r="Z41" i="1" s="1"/>
  <c r="R3" i="1"/>
  <c r="R11" i="1"/>
  <c r="S23" i="1"/>
  <c r="S9" i="1"/>
  <c r="S30" i="1"/>
  <c r="S27" i="1"/>
  <c r="S37" i="1"/>
  <c r="S18" i="1"/>
  <c r="S25" i="1"/>
  <c r="S16" i="1"/>
  <c r="S10" i="1"/>
  <c r="S31" i="1"/>
  <c r="S17" i="1"/>
  <c r="S38" i="1"/>
  <c r="S35" i="1"/>
  <c r="S39" i="1"/>
  <c r="S3" i="1"/>
  <c r="S26" i="1"/>
  <c r="S4" i="1"/>
  <c r="S33" i="1"/>
  <c r="S8" i="1"/>
  <c r="S32" i="1"/>
  <c r="S28" i="1"/>
  <c r="S11" i="1"/>
  <c r="S41" i="1"/>
  <c r="AA41" i="1" s="1"/>
  <c r="S5" i="1"/>
  <c r="S42" i="1"/>
  <c r="AA42" i="1" s="1"/>
  <c r="S6" i="1"/>
  <c r="S13" i="1"/>
  <c r="S14" i="1"/>
  <c r="S29" i="1"/>
  <c r="S24" i="1"/>
  <c r="S20" i="1"/>
  <c r="S19" i="1"/>
  <c r="S36" i="1"/>
  <c r="S7" i="1"/>
  <c r="S21" i="1"/>
  <c r="S15" i="1"/>
  <c r="S22" i="1"/>
  <c r="S12" i="1"/>
  <c r="S40" i="1"/>
  <c r="AA40" i="1" s="1"/>
  <c r="T26" i="1"/>
  <c r="T4" i="1"/>
  <c r="T33" i="1"/>
  <c r="T38" i="1"/>
  <c r="T40" i="1"/>
  <c r="AB40" i="1" s="1"/>
  <c r="T5" i="1"/>
  <c r="T12" i="1"/>
  <c r="T41" i="1"/>
  <c r="AB41" i="1" s="1"/>
  <c r="T3" i="1"/>
  <c r="T13" i="1"/>
  <c r="T42" i="1"/>
  <c r="AB42" i="1" s="1"/>
  <c r="T20" i="1"/>
  <c r="T11" i="1"/>
  <c r="T19" i="1"/>
  <c r="T21" i="1"/>
  <c r="T7" i="1"/>
  <c r="T28" i="1"/>
  <c r="T27" i="1"/>
  <c r="T35" i="1"/>
  <c r="T29" i="1"/>
  <c r="T15" i="1"/>
  <c r="T36" i="1"/>
  <c r="T6" i="1"/>
  <c r="T8" i="1"/>
  <c r="T17" i="1"/>
  <c r="T37" i="1"/>
  <c r="T25" i="1"/>
  <c r="T10" i="1"/>
  <c r="T14" i="1"/>
  <c r="T16" i="1"/>
  <c r="T18" i="1"/>
  <c r="T22" i="1"/>
  <c r="T23" i="1"/>
  <c r="T30" i="1"/>
  <c r="T31" i="1"/>
  <c r="T39" i="1"/>
  <c r="T24" i="1"/>
  <c r="T9" i="1"/>
  <c r="T32" i="1"/>
  <c r="Q25" i="1"/>
  <c r="Q11" i="1"/>
  <c r="Q40" i="1"/>
  <c r="Y40" i="1" s="1"/>
  <c r="Q10" i="1"/>
  <c r="Q3" i="1"/>
  <c r="Q15" i="1"/>
  <c r="Q4" i="1"/>
  <c r="Q33" i="1"/>
  <c r="Q19" i="1"/>
  <c r="Q18" i="1"/>
  <c r="Q26" i="1"/>
  <c r="Q12" i="1"/>
  <c r="Q41" i="1"/>
  <c r="Y41" i="1" s="1"/>
  <c r="Q27" i="1"/>
  <c r="Q42" i="1"/>
  <c r="Y42" i="1" s="1"/>
  <c r="Q20" i="1"/>
  <c r="Q6" i="1"/>
  <c r="Q35" i="1"/>
  <c r="Q5" i="1"/>
  <c r="Q7" i="1"/>
  <c r="Q28" i="1"/>
  <c r="Q14" i="1"/>
  <c r="Q8" i="1"/>
  <c r="Q13" i="1"/>
  <c r="Q9" i="1"/>
  <c r="Q21" i="1"/>
  <c r="Q17" i="1"/>
  <c r="Q29" i="1"/>
  <c r="Q22" i="1"/>
  <c r="Q37" i="1"/>
  <c r="Q38" i="1"/>
  <c r="Q31" i="1"/>
  <c r="Q36" i="1"/>
  <c r="Q32" i="1"/>
  <c r="Q30" i="1"/>
  <c r="Q23" i="1"/>
  <c r="Q24" i="1"/>
  <c r="Q16" i="1"/>
  <c r="Q39" i="1"/>
  <c r="U21" i="1"/>
  <c r="U7" i="1"/>
  <c r="U28" i="1"/>
  <c r="U33" i="1"/>
  <c r="U35" i="1"/>
  <c r="U8" i="1"/>
  <c r="U29" i="1"/>
  <c r="U15" i="1"/>
  <c r="U36" i="1"/>
  <c r="U41" i="1"/>
  <c r="AC41" i="1" s="1"/>
  <c r="U16" i="1"/>
  <c r="U37" i="1"/>
  <c r="U23" i="1"/>
  <c r="U14" i="1"/>
  <c r="U6" i="1"/>
  <c r="U24" i="1"/>
  <c r="U10" i="1"/>
  <c r="U31" i="1"/>
  <c r="U30" i="1"/>
  <c r="U22" i="1"/>
  <c r="U5" i="1"/>
  <c r="U12" i="1"/>
  <c r="U19" i="1"/>
  <c r="U13" i="1"/>
  <c r="U20" i="1"/>
  <c r="U27" i="1"/>
  <c r="U18" i="1"/>
  <c r="U3" i="1"/>
  <c r="U25" i="1"/>
  <c r="U38" i="1"/>
  <c r="U40" i="1"/>
  <c r="AC40" i="1" s="1"/>
  <c r="U26" i="1"/>
  <c r="U9" i="1"/>
  <c r="U17" i="1"/>
  <c r="U42" i="1"/>
  <c r="AC42" i="1" s="1"/>
  <c r="U39" i="1"/>
  <c r="U4" i="1"/>
  <c r="U32" i="1"/>
  <c r="U11" i="1"/>
  <c r="E19" i="1"/>
  <c r="E3" i="1"/>
  <c r="E29" i="1"/>
  <c r="E23" i="1"/>
  <c r="E24" i="1"/>
  <c r="E17" i="1"/>
  <c r="E16" i="1"/>
  <c r="E15" i="1"/>
  <c r="E10" i="1"/>
  <c r="E8" i="1"/>
  <c r="E27" i="1"/>
  <c r="E25" i="1"/>
  <c r="E20" i="1"/>
  <c r="E18" i="1"/>
  <c r="E4" i="1"/>
  <c r="E12" i="1"/>
  <c r="E30" i="1"/>
  <c r="E28" i="1"/>
  <c r="E26" i="1"/>
  <c r="E21" i="1"/>
  <c r="E14" i="1"/>
  <c r="E7" i="1"/>
  <c r="E5" i="1"/>
  <c r="E9" i="1"/>
  <c r="E11" i="1"/>
  <c r="E22" i="1"/>
  <c r="E6" i="1"/>
  <c r="E13" i="1"/>
  <c r="F24" i="1"/>
  <c r="F11" i="1"/>
  <c r="F3" i="1"/>
  <c r="F8" i="1"/>
  <c r="F14" i="1"/>
  <c r="F29" i="1"/>
  <c r="F22" i="1"/>
  <c r="F15" i="1"/>
  <c r="F5" i="1"/>
  <c r="F28" i="1"/>
  <c r="F27" i="1"/>
  <c r="F25" i="1"/>
  <c r="F20" i="1"/>
  <c r="F4" i="1"/>
  <c r="F30" i="1"/>
  <c r="F12" i="1"/>
  <c r="F26" i="1"/>
  <c r="F23" i="1"/>
  <c r="F16" i="1"/>
  <c r="F21" i="1"/>
  <c r="F19" i="1"/>
  <c r="F9" i="1"/>
  <c r="F17" i="1"/>
  <c r="F6" i="1"/>
  <c r="F13" i="1"/>
  <c r="F10" i="1"/>
  <c r="F7" i="1"/>
  <c r="F18" i="1"/>
  <c r="D28" i="1"/>
  <c r="D26" i="1"/>
  <c r="D19" i="1"/>
  <c r="D13" i="1"/>
  <c r="D30" i="1"/>
  <c r="D24" i="1"/>
  <c r="D29" i="1"/>
  <c r="D22" i="1"/>
  <c r="D6" i="1"/>
  <c r="D15" i="1"/>
  <c r="D10" i="1"/>
  <c r="D8" i="1"/>
  <c r="D18" i="1"/>
  <c r="D4" i="1"/>
  <c r="D25" i="1"/>
  <c r="D20" i="1"/>
  <c r="D23" i="1"/>
  <c r="D16" i="1"/>
  <c r="D21" i="1"/>
  <c r="D5" i="1"/>
  <c r="D17" i="1"/>
  <c r="D3" i="1"/>
  <c r="D12" i="1"/>
  <c r="D7" i="1"/>
  <c r="D9" i="1"/>
  <c r="D14" i="1"/>
  <c r="D11" i="1"/>
  <c r="D27" i="1"/>
  <c r="B30" i="1"/>
  <c r="B14" i="1"/>
  <c r="B11" i="1"/>
  <c r="B16" i="1"/>
  <c r="B26" i="1"/>
  <c r="B21" i="1"/>
  <c r="B5" i="1"/>
  <c r="B19" i="1"/>
  <c r="B13" i="1"/>
  <c r="B8" i="1"/>
  <c r="B24" i="1"/>
  <c r="B17" i="1"/>
  <c r="B3" i="1"/>
  <c r="B6" i="1"/>
  <c r="B10" i="1"/>
  <c r="B29" i="1"/>
  <c r="B27" i="1"/>
  <c r="B22" i="1"/>
  <c r="B25" i="1"/>
  <c r="B18" i="1"/>
  <c r="B4" i="1"/>
  <c r="B23" i="1"/>
  <c r="B7" i="1"/>
  <c r="B9" i="1"/>
  <c r="B28" i="1"/>
  <c r="B15" i="1"/>
  <c r="B20" i="1"/>
  <c r="B12" i="1"/>
  <c r="F88" i="1"/>
  <c r="F51" i="1" s="1"/>
  <c r="B77" i="1"/>
  <c r="F77" i="1"/>
  <c r="F76" i="1"/>
  <c r="E76" i="1"/>
  <c r="E77" i="1"/>
  <c r="D76" i="1"/>
  <c r="D77" i="1"/>
  <c r="C76" i="1"/>
  <c r="C77" i="1"/>
  <c r="D88" i="1"/>
  <c r="D51" i="1" s="1"/>
  <c r="C88" i="1"/>
  <c r="C51" i="1" s="1"/>
  <c r="E88" i="1"/>
  <c r="E51" i="1" s="1"/>
  <c r="B88" i="1"/>
  <c r="B51" i="1" s="1"/>
  <c r="E59" i="1" l="1"/>
  <c r="AA38" i="1"/>
  <c r="AC38" i="1"/>
  <c r="AB39" i="1"/>
  <c r="AB38" i="1"/>
  <c r="Z39" i="1"/>
  <c r="AC39" i="1"/>
  <c r="Z38" i="1"/>
  <c r="AD38" i="1"/>
  <c r="AA39" i="1"/>
  <c r="AD39" i="1"/>
  <c r="Y39" i="1"/>
  <c r="Y38" i="1"/>
  <c r="AD37" i="1"/>
  <c r="AD36" i="1"/>
  <c r="AB36" i="1"/>
  <c r="AD3" i="1"/>
  <c r="AD12" i="1"/>
  <c r="AD31" i="1"/>
  <c r="AB37" i="1"/>
  <c r="AD33" i="1"/>
  <c r="AD11" i="1"/>
  <c r="AD35" i="1"/>
  <c r="Z37" i="1"/>
  <c r="AA35" i="1"/>
  <c r="Z35" i="1"/>
  <c r="AC35" i="1"/>
  <c r="AB35" i="1"/>
  <c r="Y35" i="1"/>
  <c r="AA37" i="1"/>
  <c r="Y37" i="1"/>
  <c r="AD24" i="1"/>
  <c r="AC36" i="1"/>
  <c r="AC37" i="1"/>
  <c r="AA36" i="1"/>
  <c r="AD23" i="1"/>
  <c r="Z36" i="1"/>
  <c r="Y36" i="1"/>
  <c r="AD7" i="1"/>
  <c r="AD6" i="1"/>
  <c r="AD15" i="1"/>
  <c r="AD5" i="1"/>
  <c r="AD21" i="1"/>
  <c r="AD28" i="1"/>
  <c r="AD16" i="1"/>
  <c r="AD25" i="1"/>
  <c r="AD8" i="1"/>
  <c r="AD17" i="1"/>
  <c r="AD13" i="1"/>
  <c r="AD29" i="1"/>
  <c r="AD10" i="1"/>
  <c r="AD22" i="1"/>
  <c r="AD19" i="1"/>
  <c r="AD18" i="1"/>
  <c r="AD4" i="1"/>
  <c r="G43" i="1"/>
  <c r="G48" i="1" s="1"/>
  <c r="AD26" i="1"/>
  <c r="AD9" i="1"/>
  <c r="AD32" i="1"/>
  <c r="AD14" i="1"/>
  <c r="AD30" i="1"/>
  <c r="AD27" i="1"/>
  <c r="AD20" i="1"/>
  <c r="AC33" i="1"/>
  <c r="AA32" i="1"/>
  <c r="Z33" i="1"/>
  <c r="Y32" i="1"/>
  <c r="AB33" i="1"/>
  <c r="AC32" i="1"/>
  <c r="AC26" i="1"/>
  <c r="AB32" i="1"/>
  <c r="AC31" i="1"/>
  <c r="AB31" i="1"/>
  <c r="Y33" i="1"/>
  <c r="Z31" i="1"/>
  <c r="AA33" i="1"/>
  <c r="AB28" i="1"/>
  <c r="AB30" i="1"/>
  <c r="Y31" i="1"/>
  <c r="Y30" i="1"/>
  <c r="AC30" i="1"/>
  <c r="Y24" i="1"/>
  <c r="Z32" i="1"/>
  <c r="Y26" i="1"/>
  <c r="AA30" i="1"/>
  <c r="Z30" i="1"/>
  <c r="AA31" i="1"/>
  <c r="Y25" i="1"/>
  <c r="AB29" i="1"/>
  <c r="AA29" i="1"/>
  <c r="Z29" i="1"/>
  <c r="AC21" i="1"/>
  <c r="AB26" i="1"/>
  <c r="Y28" i="1"/>
  <c r="Y21" i="1"/>
  <c r="Z26" i="1"/>
  <c r="AB24" i="1"/>
  <c r="AC24" i="1"/>
  <c r="AB18" i="1"/>
  <c r="Y14" i="1"/>
  <c r="AB16" i="1"/>
  <c r="AA24" i="1"/>
  <c r="AC14" i="1"/>
  <c r="AA21" i="1"/>
  <c r="Z24" i="1"/>
  <c r="Z21" i="1"/>
  <c r="AA26" i="1"/>
  <c r="Y12" i="1"/>
  <c r="AC17" i="1"/>
  <c r="AC18" i="1"/>
  <c r="AB21" i="1"/>
  <c r="Y27" i="1"/>
  <c r="AB14" i="1"/>
  <c r="AA18" i="1"/>
  <c r="Z18" i="1"/>
  <c r="Y17" i="1"/>
  <c r="AC27" i="1"/>
  <c r="Y18" i="1"/>
  <c r="O7" i="1"/>
  <c r="AC6" i="1"/>
  <c r="AB25" i="1"/>
  <c r="O8" i="1"/>
  <c r="O6" i="1"/>
  <c r="O23" i="1"/>
  <c r="AC3" i="1"/>
  <c r="AC20" i="1"/>
  <c r="AC10" i="1"/>
  <c r="Y13" i="1"/>
  <c r="Y20" i="1"/>
  <c r="Y19" i="1"/>
  <c r="AB22" i="1"/>
  <c r="AB8" i="1"/>
  <c r="AB7" i="1"/>
  <c r="AA19" i="1"/>
  <c r="AA5" i="1"/>
  <c r="AA4" i="1"/>
  <c r="AA10" i="1"/>
  <c r="AA23" i="1"/>
  <c r="Z10" i="1"/>
  <c r="Z23" i="1"/>
  <c r="Z14" i="1"/>
  <c r="Z20" i="1"/>
  <c r="O21" i="1"/>
  <c r="O30" i="1"/>
  <c r="O39" i="1"/>
  <c r="AC11" i="1"/>
  <c r="AC13" i="1"/>
  <c r="AC15" i="1"/>
  <c r="Y8" i="1"/>
  <c r="AB6" i="1"/>
  <c r="AB12" i="1"/>
  <c r="AA20" i="1"/>
  <c r="AA16" i="1"/>
  <c r="Z11" i="1"/>
  <c r="Z13" i="1"/>
  <c r="Z28" i="1"/>
  <c r="O10" i="1"/>
  <c r="O37" i="1"/>
  <c r="O13" i="1"/>
  <c r="O28" i="1"/>
  <c r="O16" i="1"/>
  <c r="Y10" i="1"/>
  <c r="AC19" i="1"/>
  <c r="AC29" i="1"/>
  <c r="Y16" i="1"/>
  <c r="Y4" i="1"/>
  <c r="AB9" i="1"/>
  <c r="AB19" i="1"/>
  <c r="AA12" i="1"/>
  <c r="AA3" i="1"/>
  <c r="AA25" i="1"/>
  <c r="Z3" i="1"/>
  <c r="Z16" i="1"/>
  <c r="Z17" i="1"/>
  <c r="Z5" i="1"/>
  <c r="Z7" i="1"/>
  <c r="O40" i="1"/>
  <c r="O3" i="1"/>
  <c r="O42" i="1"/>
  <c r="O5" i="1"/>
  <c r="O20" i="1"/>
  <c r="O38" i="1"/>
  <c r="AC12" i="1"/>
  <c r="Y15" i="1"/>
  <c r="AB15" i="1"/>
  <c r="AB11" i="1"/>
  <c r="AB5" i="1"/>
  <c r="AA22" i="1"/>
  <c r="AA11" i="1"/>
  <c r="Z12" i="1"/>
  <c r="Z22" i="1"/>
  <c r="O17" i="1"/>
  <c r="O22" i="1"/>
  <c r="O35" i="1"/>
  <c r="O12" i="1"/>
  <c r="O27" i="1"/>
  <c r="AC4" i="1"/>
  <c r="AC25" i="1"/>
  <c r="AC8" i="1"/>
  <c r="Y22" i="1"/>
  <c r="AC5" i="1"/>
  <c r="AC23" i="1"/>
  <c r="Y23" i="1"/>
  <c r="Y29" i="1"/>
  <c r="Y7" i="1"/>
  <c r="Y3" i="1"/>
  <c r="AB10" i="1"/>
  <c r="AB20" i="1"/>
  <c r="AA15" i="1"/>
  <c r="AA14" i="1"/>
  <c r="AA28" i="1"/>
  <c r="Z8" i="1"/>
  <c r="O31" i="1"/>
  <c r="O14" i="1"/>
  <c r="O26" i="1"/>
  <c r="O4" i="1"/>
  <c r="O19" i="1"/>
  <c r="AA13" i="1"/>
  <c r="AA27" i="1"/>
  <c r="Z4" i="1"/>
  <c r="Z15" i="1"/>
  <c r="O32" i="1"/>
  <c r="O11" i="1"/>
  <c r="Y5" i="1"/>
  <c r="AC16" i="1"/>
  <c r="AC28" i="1"/>
  <c r="AB27" i="1"/>
  <c r="AB13" i="1"/>
  <c r="AA7" i="1"/>
  <c r="AA6" i="1"/>
  <c r="AA8" i="1"/>
  <c r="AA17" i="1"/>
  <c r="Z25" i="1"/>
  <c r="Z19" i="1"/>
  <c r="Z27" i="1"/>
  <c r="O36" i="1"/>
  <c r="O9" i="1"/>
  <c r="O18" i="1"/>
  <c r="O41" i="1"/>
  <c r="AC22" i="1"/>
  <c r="AC9" i="1"/>
  <c r="AC7" i="1"/>
  <c r="Y9" i="1"/>
  <c r="Y6" i="1"/>
  <c r="Y11" i="1"/>
  <c r="AB23" i="1"/>
  <c r="AB17" i="1"/>
  <c r="AB3" i="1"/>
  <c r="AB4" i="1"/>
  <c r="AA9" i="1"/>
  <c r="Z9" i="1"/>
  <c r="Z6" i="1"/>
  <c r="O15" i="1"/>
  <c r="O29" i="1"/>
  <c r="O24" i="1"/>
  <c r="O25" i="1"/>
  <c r="O33" i="1"/>
  <c r="B78" i="1"/>
  <c r="B79" i="1" s="1"/>
  <c r="F78" i="1"/>
  <c r="F79" i="1" s="1"/>
  <c r="E78" i="1"/>
  <c r="E79" i="1" s="1"/>
  <c r="C78" i="1"/>
  <c r="C79" i="1" s="1"/>
  <c r="D78" i="1"/>
  <c r="D79" i="1" s="1"/>
  <c r="G54" i="1" l="1"/>
  <c r="G49" i="1"/>
  <c r="A1" i="18" l="1"/>
  <c r="F112" i="18" l="1"/>
  <c r="G112" i="18"/>
  <c r="E114" i="18"/>
  <c r="H112" i="18"/>
  <c r="F114" i="18"/>
  <c r="E113" i="18"/>
  <c r="H114" i="18"/>
  <c r="G113" i="18"/>
  <c r="E112" i="18"/>
  <c r="H113" i="18"/>
  <c r="G114" i="18"/>
  <c r="F113" i="18"/>
  <c r="F108" i="18"/>
  <c r="H109" i="18"/>
  <c r="F111" i="18"/>
  <c r="E107" i="18"/>
  <c r="G108" i="18"/>
  <c r="G111" i="18"/>
  <c r="F107" i="18"/>
  <c r="H108" i="18"/>
  <c r="E110" i="18"/>
  <c r="H111" i="18"/>
  <c r="G107" i="18"/>
  <c r="F110" i="18"/>
  <c r="H107" i="18"/>
  <c r="G110" i="18"/>
  <c r="H110" i="18"/>
  <c r="F109" i="18"/>
  <c r="E108" i="18"/>
  <c r="G109" i="18"/>
  <c r="E111" i="18"/>
  <c r="E109" i="18"/>
  <c r="H106" i="18"/>
  <c r="H105" i="18"/>
  <c r="H104" i="18"/>
  <c r="H103" i="18"/>
  <c r="G106" i="18"/>
  <c r="G105" i="18"/>
  <c r="G104" i="18"/>
  <c r="G103" i="18"/>
  <c r="H102" i="18"/>
  <c r="H101" i="18"/>
  <c r="H100" i="18"/>
  <c r="H99" i="18"/>
  <c r="H98" i="18"/>
  <c r="H97" i="18"/>
  <c r="H96" i="18"/>
  <c r="H95" i="18"/>
  <c r="H94" i="18"/>
  <c r="H93" i="18"/>
  <c r="H92" i="18"/>
  <c r="H91" i="18"/>
  <c r="H90" i="18"/>
  <c r="H89" i="18"/>
  <c r="H88" i="18"/>
  <c r="H87" i="18"/>
  <c r="F106" i="18"/>
  <c r="F105" i="18"/>
  <c r="F104" i="18"/>
  <c r="F103" i="18"/>
  <c r="G102" i="18"/>
  <c r="G101" i="18"/>
  <c r="G100" i="18"/>
  <c r="G99" i="18"/>
  <c r="G98" i="18"/>
  <c r="G97" i="18"/>
  <c r="G96" i="18"/>
  <c r="G95" i="18"/>
  <c r="G94" i="18"/>
  <c r="G93" i="18"/>
  <c r="G92" i="18"/>
  <c r="G91" i="18"/>
  <c r="G90" i="18"/>
  <c r="G89" i="18"/>
  <c r="G88" i="18"/>
  <c r="G87" i="18"/>
  <c r="E106" i="18"/>
  <c r="E105" i="18"/>
  <c r="E104" i="18"/>
  <c r="E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E90" i="18"/>
  <c r="E89" i="18"/>
  <c r="E88" i="18"/>
  <c r="E87" i="18"/>
  <c r="E81" i="18"/>
  <c r="E80" i="18"/>
  <c r="E79" i="18"/>
  <c r="E78" i="18"/>
  <c r="E77" i="18"/>
  <c r="E76" i="18"/>
  <c r="E75" i="18"/>
  <c r="E74" i="18"/>
  <c r="E73" i="18"/>
  <c r="E72" i="18"/>
  <c r="E71" i="18"/>
  <c r="H86" i="18"/>
  <c r="H85" i="18"/>
  <c r="H84" i="18"/>
  <c r="H83" i="18"/>
  <c r="H82" i="18"/>
  <c r="G86" i="18"/>
  <c r="G85" i="18"/>
  <c r="G84" i="18"/>
  <c r="G83" i="18"/>
  <c r="G82" i="18"/>
  <c r="H81" i="18"/>
  <c r="H80" i="18"/>
  <c r="H79" i="18"/>
  <c r="H78" i="18"/>
  <c r="H77" i="18"/>
  <c r="H76" i="18"/>
  <c r="H75" i="18"/>
  <c r="H74" i="18"/>
  <c r="H73" i="18"/>
  <c r="H72" i="18"/>
  <c r="H71" i="18"/>
  <c r="E85" i="18"/>
  <c r="E84" i="18"/>
  <c r="E82" i="18"/>
  <c r="F80" i="18"/>
  <c r="F78" i="18"/>
  <c r="F76" i="18"/>
  <c r="F74" i="18"/>
  <c r="F73" i="18"/>
  <c r="F71" i="18"/>
  <c r="F86" i="18"/>
  <c r="F85" i="18"/>
  <c r="F84" i="18"/>
  <c r="F83" i="18"/>
  <c r="F82" i="18"/>
  <c r="G81" i="18"/>
  <c r="G80" i="18"/>
  <c r="G79" i="18"/>
  <c r="G78" i="18"/>
  <c r="G77" i="18"/>
  <c r="G76" i="18"/>
  <c r="G75" i="18"/>
  <c r="G74" i="18"/>
  <c r="G73" i="18"/>
  <c r="G72" i="18"/>
  <c r="G71" i="18"/>
  <c r="E86" i="18"/>
  <c r="E83" i="18"/>
  <c r="F81" i="18"/>
  <c r="F79" i="18"/>
  <c r="F77" i="18"/>
  <c r="F75" i="18"/>
  <c r="F72" i="18"/>
  <c r="H70" i="18"/>
  <c r="H69" i="18"/>
  <c r="H68" i="18"/>
  <c r="H67" i="18"/>
  <c r="G70" i="18"/>
  <c r="G69" i="18"/>
  <c r="G68" i="18"/>
  <c r="G67" i="18"/>
  <c r="H66" i="18"/>
  <c r="F70" i="18"/>
  <c r="F69" i="18"/>
  <c r="F68" i="18"/>
  <c r="F67" i="18"/>
  <c r="G66" i="18"/>
  <c r="E70" i="18"/>
  <c r="E69" i="18"/>
  <c r="E68" i="18"/>
  <c r="E67" i="18"/>
  <c r="F66" i="18"/>
  <c r="E66" i="18"/>
  <c r="F128" i="18"/>
  <c r="H128" i="18"/>
  <c r="H8" i="18"/>
  <c r="H16" i="18"/>
  <c r="H24" i="18"/>
  <c r="H32" i="18"/>
  <c r="H40" i="18"/>
  <c r="H48" i="18"/>
  <c r="H56" i="18"/>
  <c r="H64" i="18"/>
  <c r="F11" i="18"/>
  <c r="F19" i="18"/>
  <c r="F27" i="18"/>
  <c r="F35" i="18"/>
  <c r="F43" i="18"/>
  <c r="F51" i="18"/>
  <c r="F59" i="18"/>
  <c r="G6" i="18"/>
  <c r="G14" i="18"/>
  <c r="G22" i="18"/>
  <c r="G30" i="18"/>
  <c r="G38" i="18"/>
  <c r="G46" i="18"/>
  <c r="G54" i="18"/>
  <c r="G62" i="18"/>
  <c r="E9" i="18"/>
  <c r="E17" i="18"/>
  <c r="E25" i="18"/>
  <c r="E33" i="18"/>
  <c r="E41" i="18"/>
  <c r="E49" i="18"/>
  <c r="E57" i="18"/>
  <c r="E65" i="18"/>
  <c r="E4" i="18"/>
  <c r="H55" i="18"/>
  <c r="F42" i="18"/>
  <c r="G13" i="18"/>
  <c r="E40" i="18"/>
  <c r="H9" i="18"/>
  <c r="H17" i="18"/>
  <c r="H25" i="18"/>
  <c r="H33" i="18"/>
  <c r="H41" i="18"/>
  <c r="H49" i="18"/>
  <c r="H57" i="18"/>
  <c r="H65" i="18"/>
  <c r="H4" i="18"/>
  <c r="F12" i="18"/>
  <c r="F20" i="18"/>
  <c r="F28" i="18"/>
  <c r="F36" i="18"/>
  <c r="F44" i="18"/>
  <c r="F52" i="18"/>
  <c r="F60" i="18"/>
  <c r="G7" i="18"/>
  <c r="G15" i="18"/>
  <c r="G23" i="18"/>
  <c r="G31" i="18"/>
  <c r="G39" i="18"/>
  <c r="G47" i="18"/>
  <c r="G55" i="18"/>
  <c r="G63" i="18"/>
  <c r="E10" i="18"/>
  <c r="E18" i="18"/>
  <c r="E26" i="18"/>
  <c r="E34" i="18"/>
  <c r="E42" i="18"/>
  <c r="E50" i="18"/>
  <c r="E58" i="18"/>
  <c r="H31" i="18"/>
  <c r="F50" i="18"/>
  <c r="G29" i="18"/>
  <c r="E8" i="18"/>
  <c r="E64" i="18"/>
  <c r="G128" i="18"/>
  <c r="H10" i="18"/>
  <c r="H18" i="18"/>
  <c r="H26" i="18"/>
  <c r="H34" i="18"/>
  <c r="H42" i="18"/>
  <c r="H50" i="18"/>
  <c r="H58" i="18"/>
  <c r="F5" i="18"/>
  <c r="F13" i="18"/>
  <c r="F21" i="18"/>
  <c r="F29" i="18"/>
  <c r="F37" i="18"/>
  <c r="F45" i="18"/>
  <c r="F53" i="18"/>
  <c r="F61" i="18"/>
  <c r="G8" i="18"/>
  <c r="G16" i="18"/>
  <c r="G24" i="18"/>
  <c r="G32" i="18"/>
  <c r="G40" i="18"/>
  <c r="G48" i="18"/>
  <c r="G56" i="18"/>
  <c r="G64" i="18"/>
  <c r="E11" i="18"/>
  <c r="E19" i="18"/>
  <c r="E27" i="18"/>
  <c r="E35" i="18"/>
  <c r="E43" i="18"/>
  <c r="E51" i="18"/>
  <c r="E59" i="18"/>
  <c r="H47" i="18"/>
  <c r="F18" i="18"/>
  <c r="G45" i="18"/>
  <c r="E24" i="18"/>
  <c r="H11" i="18"/>
  <c r="H19" i="18"/>
  <c r="H27" i="18"/>
  <c r="H35" i="18"/>
  <c r="H43" i="18"/>
  <c r="H51" i="18"/>
  <c r="H59" i="18"/>
  <c r="F6" i="18"/>
  <c r="F14" i="18"/>
  <c r="F22" i="18"/>
  <c r="F30" i="18"/>
  <c r="F38" i="18"/>
  <c r="F46" i="18"/>
  <c r="F54" i="18"/>
  <c r="F62" i="18"/>
  <c r="G9" i="18"/>
  <c r="G17" i="18"/>
  <c r="G25" i="18"/>
  <c r="G33" i="18"/>
  <c r="G41" i="18"/>
  <c r="G49" i="18"/>
  <c r="G57" i="18"/>
  <c r="G65" i="18"/>
  <c r="G4" i="18"/>
  <c r="E12" i="18"/>
  <c r="E20" i="18"/>
  <c r="E28" i="18"/>
  <c r="E36" i="18"/>
  <c r="E44" i="18"/>
  <c r="E52" i="18"/>
  <c r="E60" i="18"/>
  <c r="H39" i="18"/>
  <c r="F10" i="18"/>
  <c r="G53" i="18"/>
  <c r="E16" i="18"/>
  <c r="E56" i="18"/>
  <c r="E128" i="18"/>
  <c r="H12" i="18"/>
  <c r="H20" i="18"/>
  <c r="H28" i="18"/>
  <c r="H36" i="18"/>
  <c r="H44" i="18"/>
  <c r="H52" i="18"/>
  <c r="H60" i="18"/>
  <c r="F7" i="18"/>
  <c r="F15" i="18"/>
  <c r="F23" i="18"/>
  <c r="F31" i="18"/>
  <c r="F39" i="18"/>
  <c r="F47" i="18"/>
  <c r="F55" i="18"/>
  <c r="F63" i="18"/>
  <c r="G10" i="18"/>
  <c r="G18" i="18"/>
  <c r="G26" i="18"/>
  <c r="G34" i="18"/>
  <c r="G42" i="18"/>
  <c r="G50" i="18"/>
  <c r="G58" i="18"/>
  <c r="E5" i="18"/>
  <c r="E13" i="18"/>
  <c r="E21" i="18"/>
  <c r="E29" i="18"/>
  <c r="E37" i="18"/>
  <c r="E45" i="18"/>
  <c r="E53" i="18"/>
  <c r="E61" i="18"/>
  <c r="H7" i="18"/>
  <c r="F58" i="18"/>
  <c r="G21" i="18"/>
  <c r="H5" i="18"/>
  <c r="H13" i="18"/>
  <c r="H21" i="18"/>
  <c r="H29" i="18"/>
  <c r="H37" i="18"/>
  <c r="H45" i="18"/>
  <c r="H53" i="18"/>
  <c r="H61" i="18"/>
  <c r="F8" i="18"/>
  <c r="F16" i="18"/>
  <c r="F24" i="18"/>
  <c r="F32" i="18"/>
  <c r="F40" i="18"/>
  <c r="F48" i="18"/>
  <c r="F56" i="18"/>
  <c r="F64" i="18"/>
  <c r="G11" i="18"/>
  <c r="G19" i="18"/>
  <c r="G27" i="18"/>
  <c r="G35" i="18"/>
  <c r="G43" i="18"/>
  <c r="G51" i="18"/>
  <c r="G59" i="18"/>
  <c r="E6" i="18"/>
  <c r="E14" i="18"/>
  <c r="E22" i="18"/>
  <c r="E30" i="18"/>
  <c r="E38" i="18"/>
  <c r="E46" i="18"/>
  <c r="E54" i="18"/>
  <c r="E62" i="18"/>
  <c r="H15" i="18"/>
  <c r="F34" i="18"/>
  <c r="G5" i="18"/>
  <c r="G61" i="18"/>
  <c r="E48" i="18"/>
  <c r="H6" i="18"/>
  <c r="H14" i="18"/>
  <c r="H22" i="18"/>
  <c r="H30" i="18"/>
  <c r="H38" i="18"/>
  <c r="H46" i="18"/>
  <c r="H54" i="18"/>
  <c r="H62" i="18"/>
  <c r="F9" i="18"/>
  <c r="F17" i="18"/>
  <c r="F25" i="18"/>
  <c r="F33" i="18"/>
  <c r="F41" i="18"/>
  <c r="F49" i="18"/>
  <c r="F57" i="18"/>
  <c r="F65" i="18"/>
  <c r="F4" i="18"/>
  <c r="G12" i="18"/>
  <c r="G20" i="18"/>
  <c r="G28" i="18"/>
  <c r="G36" i="18"/>
  <c r="G44" i="18"/>
  <c r="G52" i="18"/>
  <c r="G60" i="18"/>
  <c r="E7" i="18"/>
  <c r="E15" i="18"/>
  <c r="E23" i="18"/>
  <c r="E31" i="18"/>
  <c r="E39" i="18"/>
  <c r="E47" i="18"/>
  <c r="E55" i="18"/>
  <c r="E63" i="18"/>
  <c r="H23" i="18"/>
  <c r="H63" i="18"/>
  <c r="F26" i="18"/>
  <c r="G37" i="18"/>
  <c r="E32" i="18"/>
  <c r="N5" i="18"/>
  <c r="N6" i="18"/>
  <c r="N7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51" i="18"/>
  <c r="N52" i="18"/>
  <c r="N53" i="18"/>
  <c r="N54" i="18"/>
  <c r="N55" i="18"/>
  <c r="N56" i="18"/>
  <c r="N57" i="18"/>
  <c r="N58" i="18"/>
  <c r="N59" i="18"/>
  <c r="N60" i="18"/>
  <c r="N61" i="18"/>
  <c r="N62" i="18"/>
  <c r="N63" i="18"/>
  <c r="N64" i="18"/>
  <c r="N65" i="18"/>
  <c r="N4" i="18"/>
  <c r="J112" i="18" l="1"/>
  <c r="I114" i="18"/>
  <c r="K114" i="18" s="1"/>
  <c r="I113" i="18"/>
  <c r="K113" i="18" s="1"/>
  <c r="J114" i="18"/>
  <c r="J113" i="18"/>
  <c r="I112" i="18"/>
  <c r="K112" i="18" s="1"/>
  <c r="J109" i="18"/>
  <c r="J110" i="18"/>
  <c r="J107" i="18"/>
  <c r="I109" i="18"/>
  <c r="K109" i="18" s="1"/>
  <c r="I107" i="18"/>
  <c r="K107" i="18" s="1"/>
  <c r="J111" i="18"/>
  <c r="I111" i="18"/>
  <c r="K111" i="18" s="1"/>
  <c r="I110" i="18"/>
  <c r="K110" i="18" s="1"/>
  <c r="J108" i="18"/>
  <c r="I108" i="18"/>
  <c r="K108" i="18" s="1"/>
  <c r="I92" i="18"/>
  <c r="K92" i="18" s="1"/>
  <c r="I100" i="18"/>
  <c r="K100" i="18" s="1"/>
  <c r="I106" i="18"/>
  <c r="K106" i="18" s="1"/>
  <c r="I90" i="18"/>
  <c r="K90" i="18" s="1"/>
  <c r="I98" i="18"/>
  <c r="K98" i="18" s="1"/>
  <c r="J106" i="18"/>
  <c r="J91" i="18"/>
  <c r="J99" i="18"/>
  <c r="J96" i="18"/>
  <c r="I89" i="18"/>
  <c r="K89" i="18" s="1"/>
  <c r="J105" i="18"/>
  <c r="J87" i="18"/>
  <c r="J95" i="18"/>
  <c r="I105" i="18"/>
  <c r="K105" i="18" s="1"/>
  <c r="J88" i="18"/>
  <c r="J89" i="18"/>
  <c r="J97" i="18"/>
  <c r="J94" i="18"/>
  <c r="I87" i="18"/>
  <c r="K87" i="18" s="1"/>
  <c r="I95" i="18"/>
  <c r="K95" i="18" s="1"/>
  <c r="J103" i="18"/>
  <c r="J101" i="18"/>
  <c r="I103" i="18"/>
  <c r="K103" i="18" s="1"/>
  <c r="J93" i="18"/>
  <c r="J90" i="18"/>
  <c r="J98" i="18"/>
  <c r="J92" i="18"/>
  <c r="J100" i="18"/>
  <c r="I93" i="18"/>
  <c r="K93" i="18" s="1"/>
  <c r="I101" i="18"/>
  <c r="K101" i="18" s="1"/>
  <c r="J102" i="18"/>
  <c r="I99" i="18"/>
  <c r="K99" i="18" s="1"/>
  <c r="I94" i="18"/>
  <c r="K94" i="18" s="1"/>
  <c r="I102" i="18"/>
  <c r="K102" i="18" s="1"/>
  <c r="I96" i="18"/>
  <c r="K96" i="18" s="1"/>
  <c r="J104" i="18"/>
  <c r="I104" i="18"/>
  <c r="K104" i="18" s="1"/>
  <c r="I97" i="18"/>
  <c r="K97" i="18" s="1"/>
  <c r="I88" i="18"/>
  <c r="K88" i="18" s="1"/>
  <c r="L88" i="18" s="1"/>
  <c r="I91" i="18"/>
  <c r="K91" i="18" s="1"/>
  <c r="I72" i="18"/>
  <c r="K72" i="18" s="1"/>
  <c r="I85" i="18"/>
  <c r="K85" i="18" s="1"/>
  <c r="I77" i="18"/>
  <c r="K77" i="18" s="1"/>
  <c r="I86" i="18"/>
  <c r="K86" i="18" s="1"/>
  <c r="I73" i="18"/>
  <c r="K73" i="18" s="1"/>
  <c r="I84" i="18"/>
  <c r="K84" i="18" s="1"/>
  <c r="I81" i="18"/>
  <c r="K81" i="18" s="1"/>
  <c r="J85" i="18"/>
  <c r="I80" i="18"/>
  <c r="K80" i="18" s="1"/>
  <c r="J83" i="18"/>
  <c r="I75" i="18"/>
  <c r="K75" i="18" s="1"/>
  <c r="J86" i="18"/>
  <c r="I78" i="18"/>
  <c r="K78" i="18" s="1"/>
  <c r="I79" i="18"/>
  <c r="K79" i="18" s="1"/>
  <c r="I71" i="18"/>
  <c r="K71" i="18" s="1"/>
  <c r="J74" i="18"/>
  <c r="I76" i="18"/>
  <c r="K76" i="18" s="1"/>
  <c r="J84" i="18"/>
  <c r="I83" i="18"/>
  <c r="K83" i="18" s="1"/>
  <c r="I74" i="18"/>
  <c r="K74" i="18" s="1"/>
  <c r="J75" i="18"/>
  <c r="J76" i="18"/>
  <c r="J77" i="18"/>
  <c r="J82" i="18"/>
  <c r="J78" i="18"/>
  <c r="I82" i="18"/>
  <c r="K82" i="18" s="1"/>
  <c r="J71" i="18"/>
  <c r="J79" i="18"/>
  <c r="J72" i="18"/>
  <c r="J80" i="18"/>
  <c r="J73" i="18"/>
  <c r="J81" i="18"/>
  <c r="I68" i="18"/>
  <c r="K68" i="18" s="1"/>
  <c r="J68" i="18"/>
  <c r="J70" i="18"/>
  <c r="I66" i="18"/>
  <c r="K66" i="18" s="1"/>
  <c r="I69" i="18"/>
  <c r="K69" i="18" s="1"/>
  <c r="J66" i="18"/>
  <c r="I67" i="18"/>
  <c r="K67" i="18" s="1"/>
  <c r="J67" i="18"/>
  <c r="J69" i="18"/>
  <c r="I70" i="18"/>
  <c r="K70" i="18" s="1"/>
  <c r="A5" i="18"/>
  <c r="B5" i="18"/>
  <c r="A6" i="18"/>
  <c r="B6" i="18"/>
  <c r="A7" i="18"/>
  <c r="B7" i="18"/>
  <c r="A8" i="18"/>
  <c r="B8" i="18"/>
  <c r="A9" i="18"/>
  <c r="B9" i="18"/>
  <c r="A10" i="18"/>
  <c r="B10" i="18"/>
  <c r="A11" i="18"/>
  <c r="B11" i="18"/>
  <c r="A12" i="18"/>
  <c r="B12" i="18"/>
  <c r="A13" i="18"/>
  <c r="B13" i="18"/>
  <c r="A14" i="18"/>
  <c r="B14" i="18"/>
  <c r="A15" i="18"/>
  <c r="B15" i="18"/>
  <c r="A16" i="18"/>
  <c r="B16" i="18"/>
  <c r="A17" i="18"/>
  <c r="B17" i="18"/>
  <c r="A18" i="18"/>
  <c r="B18" i="18"/>
  <c r="A19" i="18"/>
  <c r="B19" i="18"/>
  <c r="A20" i="18"/>
  <c r="B20" i="18"/>
  <c r="A21" i="18"/>
  <c r="B21" i="18"/>
  <c r="A22" i="18"/>
  <c r="B22" i="18"/>
  <c r="A23" i="18"/>
  <c r="B23" i="18"/>
  <c r="A24" i="18"/>
  <c r="B24" i="18"/>
  <c r="A25" i="18"/>
  <c r="B25" i="18"/>
  <c r="A26" i="18"/>
  <c r="B26" i="18"/>
  <c r="A27" i="18"/>
  <c r="B27" i="18"/>
  <c r="A28" i="18"/>
  <c r="B28" i="18"/>
  <c r="A29" i="18"/>
  <c r="B29" i="18"/>
  <c r="A30" i="18"/>
  <c r="B30" i="18"/>
  <c r="A31" i="18"/>
  <c r="B31" i="18"/>
  <c r="A32" i="18"/>
  <c r="B32" i="18"/>
  <c r="A33" i="18"/>
  <c r="B33" i="18"/>
  <c r="A34" i="18"/>
  <c r="B34" i="18"/>
  <c r="A35" i="18"/>
  <c r="B35" i="18"/>
  <c r="A36" i="18"/>
  <c r="B36" i="18"/>
  <c r="A37" i="18"/>
  <c r="B37" i="18"/>
  <c r="A38" i="18"/>
  <c r="B38" i="18"/>
  <c r="A39" i="18"/>
  <c r="B39" i="18"/>
  <c r="A40" i="18"/>
  <c r="B40" i="18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B124" i="18"/>
  <c r="B125" i="18"/>
  <c r="B4" i="18"/>
  <c r="A4" i="18"/>
  <c r="H125" i="18"/>
  <c r="G125" i="18"/>
  <c r="H124" i="18"/>
  <c r="G124" i="18"/>
  <c r="F124" i="18"/>
  <c r="F125" i="18"/>
  <c r="E124" i="18"/>
  <c r="E125" i="18"/>
  <c r="L112" i="18" l="1"/>
  <c r="M112" i="18"/>
  <c r="E126" i="18"/>
  <c r="E129" i="18" s="1"/>
  <c r="C210" i="18"/>
  <c r="C211" i="18"/>
  <c r="E211" i="18"/>
  <c r="C208" i="18"/>
  <c r="C209" i="18"/>
  <c r="E210" i="18"/>
  <c r="E208" i="18"/>
  <c r="E209" i="18"/>
  <c r="H126" i="18"/>
  <c r="H129" i="18" s="1"/>
  <c r="F126" i="18"/>
  <c r="F129" i="18" s="1"/>
  <c r="I4" i="18"/>
  <c r="K4" i="18" s="1"/>
  <c r="E202" i="18"/>
  <c r="E206" i="18"/>
  <c r="E205" i="18"/>
  <c r="E204" i="18"/>
  <c r="E203" i="18"/>
  <c r="I51" i="18"/>
  <c r="K51" i="18" s="1"/>
  <c r="I58" i="18"/>
  <c r="K58" i="18" s="1"/>
  <c r="I44" i="18"/>
  <c r="K44" i="18" s="1"/>
  <c r="J26" i="18"/>
  <c r="I23" i="18"/>
  <c r="K23" i="18" s="1"/>
  <c r="J125" i="18"/>
  <c r="I124" i="18"/>
  <c r="K124" i="18" s="1"/>
  <c r="I28" i="18"/>
  <c r="K28" i="18" s="1"/>
  <c r="I60" i="18"/>
  <c r="K60" i="18" s="1"/>
  <c r="I14" i="18"/>
  <c r="K14" i="18" s="1"/>
  <c r="I125" i="18"/>
  <c r="K125" i="18" s="1"/>
  <c r="I7" i="18"/>
  <c r="K7" i="18" s="1"/>
  <c r="I12" i="18"/>
  <c r="K12" i="18" s="1"/>
  <c r="I42" i="18"/>
  <c r="K42" i="18" s="1"/>
  <c r="I55" i="18"/>
  <c r="K55" i="18" s="1"/>
  <c r="I38" i="18"/>
  <c r="K38" i="18" s="1"/>
  <c r="I49" i="18"/>
  <c r="K49" i="18" s="1"/>
  <c r="I16" i="18"/>
  <c r="K16" i="18" s="1"/>
  <c r="I5" i="18"/>
  <c r="K5" i="18" s="1"/>
  <c r="E172" i="18"/>
  <c r="E177" i="18"/>
  <c r="E180" i="18"/>
  <c r="E196" i="18"/>
  <c r="E175" i="18"/>
  <c r="E187" i="18"/>
  <c r="E198" i="18"/>
  <c r="E178" i="18"/>
  <c r="E182" i="18"/>
  <c r="E174" i="18"/>
  <c r="E190" i="18"/>
  <c r="E207" i="18"/>
  <c r="E200" i="18"/>
  <c r="E186" i="18"/>
  <c r="E173" i="18"/>
  <c r="E197" i="18"/>
  <c r="E195" i="18"/>
  <c r="E183" i="18"/>
  <c r="E179" i="18"/>
  <c r="E185" i="18"/>
  <c r="E194" i="18"/>
  <c r="E199" i="18"/>
  <c r="E201" i="18"/>
  <c r="E193" i="18"/>
  <c r="E181" i="18"/>
  <c r="E191" i="18"/>
  <c r="E189" i="18"/>
  <c r="E192" i="18"/>
  <c r="E184" i="18"/>
  <c r="E188" i="18"/>
  <c r="E176" i="18"/>
  <c r="J62" i="18"/>
  <c r="I11" i="18"/>
  <c r="K11" i="18" s="1"/>
  <c r="I18" i="18"/>
  <c r="K18" i="18" s="1"/>
  <c r="I62" i="18"/>
  <c r="K62" i="18" s="1"/>
  <c r="I10" i="18"/>
  <c r="K10" i="18" s="1"/>
  <c r="I24" i="18"/>
  <c r="K24" i="18" s="1"/>
  <c r="I46" i="18"/>
  <c r="K46" i="18" s="1"/>
  <c r="I33" i="18"/>
  <c r="K33" i="18" s="1"/>
  <c r="I65" i="18"/>
  <c r="K65" i="18" s="1"/>
  <c r="I57" i="18"/>
  <c r="K57" i="18" s="1"/>
  <c r="I8" i="18"/>
  <c r="K8" i="18" s="1"/>
  <c r="E151" i="18"/>
  <c r="E150" i="18"/>
  <c r="J124" i="18"/>
  <c r="G126" i="18"/>
  <c r="G129" i="18" s="1"/>
  <c r="E152" i="18"/>
  <c r="I32" i="18"/>
  <c r="K32" i="18" s="1"/>
  <c r="I13" i="18"/>
  <c r="K13" i="18" s="1"/>
  <c r="I64" i="18"/>
  <c r="K64" i="18" s="1"/>
  <c r="I61" i="18"/>
  <c r="K61" i="18" s="1"/>
  <c r="I53" i="18"/>
  <c r="K53" i="18" s="1"/>
  <c r="I50" i="18"/>
  <c r="K50" i="18" s="1"/>
  <c r="I9" i="18"/>
  <c r="K9" i="18" s="1"/>
  <c r="I17" i="18"/>
  <c r="K17" i="18" s="1"/>
  <c r="I36" i="18"/>
  <c r="K36" i="18" s="1"/>
  <c r="I41" i="18"/>
  <c r="K41" i="18" s="1"/>
  <c r="I63" i="18"/>
  <c r="K63" i="18" s="1"/>
  <c r="I30" i="18"/>
  <c r="K30" i="18" s="1"/>
  <c r="I54" i="18"/>
  <c r="K54" i="18" s="1"/>
  <c r="I56" i="18"/>
  <c r="K56" i="18" s="1"/>
  <c r="I52" i="18"/>
  <c r="K52" i="18" s="1"/>
  <c r="I15" i="18"/>
  <c r="K15" i="18" s="1"/>
  <c r="I27" i="18"/>
  <c r="K27" i="18" s="1"/>
  <c r="J43" i="18"/>
  <c r="J64" i="18"/>
  <c r="I43" i="18"/>
  <c r="K43" i="18" s="1"/>
  <c r="I22" i="18"/>
  <c r="K22" i="18" s="1"/>
  <c r="I29" i="18"/>
  <c r="K29" i="18" s="1"/>
  <c r="I26" i="18"/>
  <c r="K26" i="18" s="1"/>
  <c r="I35" i="18"/>
  <c r="K35" i="18" s="1"/>
  <c r="I19" i="18"/>
  <c r="K19" i="18" s="1"/>
  <c r="I37" i="18"/>
  <c r="K37" i="18" s="1"/>
  <c r="I34" i="18"/>
  <c r="K34" i="18" s="1"/>
  <c r="I47" i="18"/>
  <c r="K47" i="18" s="1"/>
  <c r="I20" i="18"/>
  <c r="K20" i="18" s="1"/>
  <c r="I25" i="18"/>
  <c r="K25" i="18" s="1"/>
  <c r="I40" i="18"/>
  <c r="K40" i="18" s="1"/>
  <c r="I39" i="18"/>
  <c r="K39" i="18" s="1"/>
  <c r="I59" i="18"/>
  <c r="K59" i="18" s="1"/>
  <c r="I6" i="18"/>
  <c r="K6" i="18" s="1"/>
  <c r="I31" i="18"/>
  <c r="K31" i="18" s="1"/>
  <c r="I48" i="18"/>
  <c r="K48" i="18" s="1"/>
  <c r="I45" i="18"/>
  <c r="K45" i="18" s="1"/>
  <c r="I21" i="18"/>
  <c r="K21" i="18" s="1"/>
  <c r="L87" i="18" l="1"/>
  <c r="L108" i="18"/>
  <c r="L109" i="18"/>
  <c r="E153" i="18"/>
  <c r="E155" i="18" s="1"/>
  <c r="E215" i="18"/>
  <c r="E217" i="18" s="1"/>
  <c r="E162" i="18" l="1"/>
  <c r="E163" i="18"/>
  <c r="E164" i="18"/>
  <c r="J49" i="18"/>
  <c r="J55" i="18"/>
  <c r="J65" i="18"/>
  <c r="J46" i="18"/>
  <c r="J54" i="18"/>
  <c r="J57" i="18"/>
  <c r="J42" i="18" l="1"/>
  <c r="C173" i="18"/>
  <c r="J47" i="18"/>
  <c r="J24" i="18"/>
  <c r="J15" i="18"/>
  <c r="J45" i="18"/>
  <c r="J59" i="18"/>
  <c r="J44" i="18"/>
  <c r="J31" i="18"/>
  <c r="J5" i="18"/>
  <c r="J14" i="18"/>
  <c r="J21" i="18"/>
  <c r="J36" i="18"/>
  <c r="J52" i="18"/>
  <c r="J9" i="18"/>
  <c r="J19" i="18"/>
  <c r="J61" i="18"/>
  <c r="J16" i="18"/>
  <c r="J17" i="18"/>
  <c r="J60" i="18"/>
  <c r="J35" i="18"/>
  <c r="J56" i="18"/>
  <c r="J33" i="18"/>
  <c r="J7" i="18"/>
  <c r="J48" i="18"/>
  <c r="J27" i="18"/>
  <c r="J18" i="18"/>
  <c r="J6" i="18"/>
  <c r="J51" i="18"/>
  <c r="J23" i="18"/>
  <c r="J41" i="18"/>
  <c r="J40" i="18"/>
  <c r="J37" i="18"/>
  <c r="J63" i="18"/>
  <c r="J30" i="18"/>
  <c r="J38" i="18"/>
  <c r="J25" i="18"/>
  <c r="J20" i="18"/>
  <c r="J13" i="18"/>
  <c r="J10" i="18"/>
  <c r="E165" i="18"/>
  <c r="J29" i="18"/>
  <c r="J8" i="18"/>
  <c r="J34" i="18"/>
  <c r="J58" i="18"/>
  <c r="L113" i="18" l="1"/>
  <c r="L114" i="18"/>
  <c r="M108" i="18"/>
  <c r="M109" i="18"/>
  <c r="M87" i="18"/>
  <c r="L91" i="18"/>
  <c r="L99" i="18"/>
  <c r="L93" i="18"/>
  <c r="L92" i="18"/>
  <c r="M88" i="18"/>
  <c r="L71" i="18"/>
  <c r="C206" i="18"/>
  <c r="C197" i="18"/>
  <c r="C186" i="18"/>
  <c r="C172" i="18"/>
  <c r="J4" i="18"/>
  <c r="C203" i="18"/>
  <c r="C181" i="18"/>
  <c r="J50" i="18"/>
  <c r="C205" i="18"/>
  <c r="C202" i="18"/>
  <c r="J32" i="18"/>
  <c r="L101" i="18" s="1"/>
  <c r="C204" i="18"/>
  <c r="C207" i="18"/>
  <c r="C179" i="18"/>
  <c r="C200" i="18"/>
  <c r="C178" i="18"/>
  <c r="C191" i="18"/>
  <c r="C190" i="18"/>
  <c r="C185" i="18"/>
  <c r="C201" i="18"/>
  <c r="C196" i="18"/>
  <c r="C177" i="18"/>
  <c r="C192" i="18"/>
  <c r="C180" i="18"/>
  <c r="C195" i="18"/>
  <c r="J28" i="18"/>
  <c r="J22" i="18"/>
  <c r="C183" i="18"/>
  <c r="C182" i="18"/>
  <c r="C189" i="18"/>
  <c r="J39" i="18"/>
  <c r="C188" i="18"/>
  <c r="J11" i="18"/>
  <c r="C193" i="18"/>
  <c r="C194" i="18"/>
  <c r="C176" i="18"/>
  <c r="J12" i="18"/>
  <c r="C175" i="18"/>
  <c r="C174" i="18"/>
  <c r="C199" i="18"/>
  <c r="C151" i="18"/>
  <c r="C150" i="18"/>
  <c r="C198" i="18"/>
  <c r="J53" i="18"/>
  <c r="C184" i="18"/>
  <c r="C187" i="18"/>
  <c r="C152" i="18"/>
  <c r="M114" i="18" l="1"/>
  <c r="M113" i="18"/>
  <c r="M111" i="18"/>
  <c r="M107" i="18"/>
  <c r="M110" i="18"/>
  <c r="L111" i="18"/>
  <c r="L107" i="18"/>
  <c r="L110" i="18"/>
  <c r="M84" i="18"/>
  <c r="M72" i="18"/>
  <c r="M86" i="18"/>
  <c r="M81" i="18"/>
  <c r="L70" i="18"/>
  <c r="L106" i="18"/>
  <c r="L104" i="18"/>
  <c r="M92" i="18"/>
  <c r="M106" i="18"/>
  <c r="M95" i="18"/>
  <c r="M90" i="18"/>
  <c r="M105" i="18"/>
  <c r="M96" i="18"/>
  <c r="M97" i="18"/>
  <c r="M89" i="18"/>
  <c r="M100" i="18"/>
  <c r="M99" i="18"/>
  <c r="M103" i="18"/>
  <c r="M104" i="18"/>
  <c r="M94" i="18"/>
  <c r="M101" i="18"/>
  <c r="M93" i="18"/>
  <c r="M91" i="18"/>
  <c r="M102" i="18"/>
  <c r="M98" i="18"/>
  <c r="L96" i="18"/>
  <c r="L95" i="18"/>
  <c r="L90" i="18"/>
  <c r="L102" i="18"/>
  <c r="L100" i="18"/>
  <c r="L97" i="18"/>
  <c r="L103" i="18"/>
  <c r="L105" i="18"/>
  <c r="L89" i="18"/>
  <c r="L98" i="18"/>
  <c r="L94" i="18"/>
  <c r="M74" i="18"/>
  <c r="M71" i="18"/>
  <c r="M75" i="18"/>
  <c r="M73" i="18"/>
  <c r="M80" i="18"/>
  <c r="M83" i="18"/>
  <c r="M79" i="18"/>
  <c r="L67" i="18"/>
  <c r="L69" i="18"/>
  <c r="M85" i="18"/>
  <c r="M82" i="18"/>
  <c r="M78" i="18"/>
  <c r="M77" i="18"/>
  <c r="M76" i="18"/>
  <c r="L81" i="18"/>
  <c r="L78" i="18"/>
  <c r="L84" i="18"/>
  <c r="L82" i="18"/>
  <c r="L85" i="18"/>
  <c r="L77" i="18"/>
  <c r="L76" i="18"/>
  <c r="L74" i="18"/>
  <c r="L72" i="18"/>
  <c r="L86" i="18"/>
  <c r="L75" i="18"/>
  <c r="L73" i="18"/>
  <c r="L83" i="18"/>
  <c r="L79" i="18"/>
  <c r="L80" i="18"/>
  <c r="L68" i="18"/>
  <c r="L66" i="18"/>
  <c r="L35" i="18"/>
  <c r="M69" i="18"/>
  <c r="M66" i="18"/>
  <c r="M68" i="18"/>
  <c r="M67" i="18"/>
  <c r="M70" i="18"/>
  <c r="L58" i="18"/>
  <c r="M26" i="18"/>
  <c r="M49" i="18"/>
  <c r="M50" i="18"/>
  <c r="M24" i="18"/>
  <c r="M36" i="18"/>
  <c r="M23" i="18"/>
  <c r="L17" i="18"/>
  <c r="L15" i="18"/>
  <c r="L7" i="18"/>
  <c r="L30" i="18"/>
  <c r="L4" i="18"/>
  <c r="L31" i="18"/>
  <c r="M16" i="18"/>
  <c r="M43" i="18"/>
  <c r="M53" i="18"/>
  <c r="M21" i="18"/>
  <c r="M38" i="18"/>
  <c r="M41" i="18"/>
  <c r="M45" i="18"/>
  <c r="M59" i="18"/>
  <c r="L18" i="18"/>
  <c r="L27" i="18"/>
  <c r="L51" i="18"/>
  <c r="L60" i="18"/>
  <c r="L29" i="18"/>
  <c r="L14" i="18"/>
  <c r="L62" i="18"/>
  <c r="L28" i="18"/>
  <c r="L11" i="18"/>
  <c r="L65" i="18"/>
  <c r="L10" i="18"/>
  <c r="L47" i="18"/>
  <c r="L48" i="18"/>
  <c r="L32" i="18"/>
  <c r="L37" i="18"/>
  <c r="L55" i="18"/>
  <c r="M47" i="18"/>
  <c r="L12" i="18"/>
  <c r="L52" i="18"/>
  <c r="M7" i="18"/>
  <c r="M31" i="18"/>
  <c r="M22" i="18"/>
  <c r="M35" i="18"/>
  <c r="M10" i="18"/>
  <c r="M12" i="18"/>
  <c r="M14" i="18"/>
  <c r="M55" i="18"/>
  <c r="M48" i="18"/>
  <c r="L57" i="18"/>
  <c r="L46" i="18"/>
  <c r="L20" i="18"/>
  <c r="L36" i="18"/>
  <c r="L42" i="18"/>
  <c r="L33" i="18"/>
  <c r="L61" i="18"/>
  <c r="L53" i="18"/>
  <c r="L8" i="18"/>
  <c r="L9" i="18"/>
  <c r="L49" i="18"/>
  <c r="L59" i="18"/>
  <c r="L16" i="18"/>
  <c r="L24" i="18"/>
  <c r="L6" i="18"/>
  <c r="L41" i="18"/>
  <c r="L39" i="18"/>
  <c r="L13" i="18"/>
  <c r="L38" i="18"/>
  <c r="L5" i="18"/>
  <c r="L63" i="18"/>
  <c r="L40" i="18"/>
  <c r="L44" i="18"/>
  <c r="L64" i="18"/>
  <c r="L22" i="18"/>
  <c r="L50" i="18"/>
  <c r="L21" i="18"/>
  <c r="L26" i="18"/>
  <c r="L34" i="18"/>
  <c r="L19" i="18"/>
  <c r="L54" i="18"/>
  <c r="L23" i="18"/>
  <c r="L56" i="18"/>
  <c r="L25" i="18"/>
  <c r="L43" i="18"/>
  <c r="L45" i="18"/>
  <c r="M42" i="18"/>
  <c r="M54" i="18"/>
  <c r="M62" i="18"/>
  <c r="M65" i="18"/>
  <c r="M8" i="18"/>
  <c r="M64" i="18"/>
  <c r="M57" i="18"/>
  <c r="M37" i="18"/>
  <c r="C153" i="18"/>
  <c r="C162" i="18" s="1"/>
  <c r="M34" i="18"/>
  <c r="M58" i="18"/>
  <c r="C215" i="18"/>
  <c r="C217" i="18" s="1"/>
  <c r="M61" i="18"/>
  <c r="M63" i="18"/>
  <c r="M39" i="18"/>
  <c r="M32" i="18"/>
  <c r="M19" i="18"/>
  <c r="M18" i="18"/>
  <c r="M13" i="18"/>
  <c r="M11" i="18"/>
  <c r="M33" i="18"/>
  <c r="M56" i="18"/>
  <c r="M46" i="18"/>
  <c r="M9" i="18"/>
  <c r="M51" i="18"/>
  <c r="M4" i="18"/>
  <c r="M25" i="18"/>
  <c r="M20" i="18"/>
  <c r="M44" i="18"/>
  <c r="M60" i="18"/>
  <c r="M15" i="18"/>
  <c r="M6" i="18"/>
  <c r="M5" i="18"/>
  <c r="M52" i="18"/>
  <c r="M29" i="18"/>
  <c r="M17" i="18"/>
  <c r="M40" i="18"/>
  <c r="M28" i="18"/>
  <c r="M27" i="18"/>
  <c r="M30" i="18"/>
  <c r="D7" i="19" l="1"/>
  <c r="D15" i="19"/>
  <c r="D23" i="19"/>
  <c r="D31" i="19"/>
  <c r="D39" i="19"/>
  <c r="D47" i="19"/>
  <c r="D16" i="19"/>
  <c r="D24" i="19"/>
  <c r="D40" i="19"/>
  <c r="D48" i="19"/>
  <c r="D9" i="19"/>
  <c r="D25" i="19"/>
  <c r="D33" i="19"/>
  <c r="D49" i="19"/>
  <c r="D51" i="19"/>
  <c r="D20" i="19"/>
  <c r="D36" i="19"/>
  <c r="D21" i="19"/>
  <c r="D45" i="19"/>
  <c r="D22" i="19"/>
  <c r="D46" i="19"/>
  <c r="D8" i="19"/>
  <c r="D32" i="19"/>
  <c r="D17" i="19"/>
  <c r="D41" i="19"/>
  <c r="D19" i="19"/>
  <c r="D35" i="19"/>
  <c r="D28" i="19"/>
  <c r="D52" i="19"/>
  <c r="D13" i="19"/>
  <c r="D37" i="19"/>
  <c r="D14" i="19"/>
  <c r="D38" i="19"/>
  <c r="D10" i="19"/>
  <c r="D18" i="19"/>
  <c r="D26" i="19"/>
  <c r="D34" i="19"/>
  <c r="D42" i="19"/>
  <c r="D50" i="19"/>
  <c r="D11" i="19"/>
  <c r="D27" i="19"/>
  <c r="D43" i="19"/>
  <c r="D12" i="19"/>
  <c r="D44" i="19"/>
  <c r="D29" i="19"/>
  <c r="D53" i="19"/>
  <c r="D30" i="19"/>
  <c r="D54" i="19"/>
  <c r="B5" i="19"/>
  <c r="B6" i="19" s="1"/>
  <c r="D5" i="19"/>
  <c r="D6" i="19"/>
  <c r="C164" i="18"/>
  <c r="C163" i="18"/>
  <c r="C155" i="18"/>
  <c r="H7" i="19" l="1"/>
  <c r="C165" i="18"/>
  <c r="E5" i="19"/>
  <c r="B7" i="19"/>
  <c r="E7" i="19" s="1"/>
  <c r="E6" i="19"/>
  <c r="C63" i="1"/>
  <c r="E63" i="1" s="1"/>
  <c r="F53" i="1"/>
  <c r="B8" i="19" l="1"/>
  <c r="E8" i="19" s="1"/>
  <c r="B9" i="19" l="1"/>
  <c r="E9" i="19" s="1"/>
  <c r="C53" i="1"/>
  <c r="D53" i="1"/>
  <c r="E53" i="1"/>
  <c r="B53" i="1"/>
  <c r="B10" i="19" l="1"/>
  <c r="E10" i="19" s="1"/>
  <c r="B11" i="19" l="1"/>
  <c r="E11" i="19" s="1"/>
  <c r="B12" i="19" l="1"/>
  <c r="E12" i="19" s="1"/>
  <c r="C67" i="1"/>
  <c r="E67" i="1" s="1"/>
  <c r="B13" i="19" l="1"/>
  <c r="E13" i="19" s="1"/>
  <c r="B14" i="19" l="1"/>
  <c r="E14" i="19" s="1"/>
  <c r="B15" i="19" l="1"/>
  <c r="E15" i="19" s="1"/>
  <c r="B16" i="19" l="1"/>
  <c r="E16" i="19" s="1"/>
  <c r="F43" i="1"/>
  <c r="F49" i="1" s="1"/>
  <c r="B17" i="19" l="1"/>
  <c r="E17" i="19" s="1"/>
  <c r="F48" i="1"/>
  <c r="F54" i="1"/>
  <c r="B18" i="19" l="1"/>
  <c r="E18" i="19" s="1"/>
  <c r="A1" i="1"/>
  <c r="A53" i="1"/>
  <c r="A58" i="1"/>
  <c r="C61" i="1"/>
  <c r="E61" i="1" s="1"/>
  <c r="C62" i="1"/>
  <c r="E62" i="1" s="1"/>
  <c r="B19" i="19" l="1"/>
  <c r="E19" i="19" s="1"/>
  <c r="C60" i="1"/>
  <c r="I67" i="1"/>
  <c r="E60" i="1" l="1"/>
  <c r="C70" i="1"/>
  <c r="B20" i="19"/>
  <c r="E20" i="19" s="1"/>
  <c r="B43" i="1"/>
  <c r="D43" i="1"/>
  <c r="E43" i="1"/>
  <c r="C43" i="1"/>
  <c r="C48" i="1" s="1"/>
  <c r="B54" i="1" l="1"/>
  <c r="B49" i="1"/>
  <c r="C54" i="1"/>
  <c r="C49" i="1"/>
  <c r="D54" i="1"/>
  <c r="D49" i="1"/>
  <c r="E54" i="1"/>
  <c r="E49" i="1"/>
  <c r="B21" i="19"/>
  <c r="E21" i="19" s="1"/>
  <c r="B22" i="19" l="1"/>
  <c r="E22" i="19" s="1"/>
  <c r="B23" i="19" l="1"/>
  <c r="E23" i="19" s="1"/>
  <c r="B24" i="19" l="1"/>
  <c r="E24" i="19" s="1"/>
  <c r="E48" i="1"/>
  <c r="D48" i="1"/>
  <c r="B48" i="1"/>
  <c r="B25" i="19" l="1"/>
  <c r="E25" i="19" s="1"/>
  <c r="B26" i="19" l="1"/>
  <c r="E26" i="19" s="1"/>
  <c r="B27" i="19" l="1"/>
  <c r="E27" i="19" s="1"/>
  <c r="B28" i="19" l="1"/>
  <c r="E28" i="19" s="1"/>
  <c r="B29" i="19" l="1"/>
  <c r="E29" i="19" s="1"/>
  <c r="B30" i="19" l="1"/>
  <c r="E30" i="19" s="1"/>
  <c r="B31" i="19" l="1"/>
  <c r="E31" i="19" s="1"/>
  <c r="B32" i="19" l="1"/>
  <c r="E32" i="19" s="1"/>
  <c r="B33" i="19" l="1"/>
  <c r="E33" i="19" s="1"/>
  <c r="B34" i="19" l="1"/>
  <c r="E34" i="19" s="1"/>
  <c r="B35" i="19" l="1"/>
  <c r="E35" i="19" s="1"/>
  <c r="B36" i="19" l="1"/>
  <c r="E36" i="19" s="1"/>
  <c r="B37" i="19" l="1"/>
  <c r="E37" i="19" s="1"/>
  <c r="B38" i="19" l="1"/>
  <c r="E38" i="19" s="1"/>
  <c r="B39" i="19" l="1"/>
  <c r="E39" i="19" s="1"/>
  <c r="B40" i="19" l="1"/>
  <c r="E40" i="19" s="1"/>
  <c r="B41" i="19" l="1"/>
  <c r="E41" i="19" s="1"/>
  <c r="B42" i="19" l="1"/>
  <c r="B43" i="19" l="1"/>
  <c r="E42" i="19"/>
  <c r="B44" i="19" l="1"/>
  <c r="E43" i="19"/>
  <c r="E44" i="19" l="1"/>
  <c r="H12" i="19" s="1"/>
  <c r="B45" i="19"/>
  <c r="E45" i="19" l="1"/>
  <c r="B46" i="19"/>
  <c r="E46" i="19" l="1"/>
  <c r="B47" i="19"/>
  <c r="E47" i="19" l="1"/>
  <c r="B48" i="19"/>
  <c r="E48" i="19" l="1"/>
  <c r="B49" i="19"/>
  <c r="E49" i="19" l="1"/>
  <c r="B50" i="19"/>
  <c r="E50" i="19" l="1"/>
  <c r="B51" i="19"/>
  <c r="E51" i="19" l="1"/>
  <c r="B52" i="19"/>
  <c r="E52" i="19" l="1"/>
  <c r="B53" i="19"/>
  <c r="E53" i="19" l="1"/>
  <c r="B54" i="19"/>
  <c r="E54" i="19" s="1"/>
</calcChain>
</file>

<file path=xl/sharedStrings.xml><?xml version="1.0" encoding="utf-8"?>
<sst xmlns="http://schemas.openxmlformats.org/spreadsheetml/2006/main" count="1617" uniqueCount="427">
  <si>
    <t>INE406A01037</t>
  </si>
  <si>
    <t>INE238A01034</t>
  </si>
  <si>
    <t>INE397D01024</t>
  </si>
  <si>
    <t>INE029A01011</t>
  </si>
  <si>
    <t>INE059A01026</t>
  </si>
  <si>
    <t>INE522F01014</t>
  </si>
  <si>
    <t>INE406M01024</t>
  </si>
  <si>
    <t>INE860A01027</t>
  </si>
  <si>
    <t>INE040A01034</t>
  </si>
  <si>
    <t>INE795G01014</t>
  </si>
  <si>
    <t>INE090A01021</t>
  </si>
  <si>
    <t>INE009A01021</t>
  </si>
  <si>
    <t>INE154A01025</t>
  </si>
  <si>
    <t>NAVINFLUOR</t>
  </si>
  <si>
    <t>INE048G01026</t>
  </si>
  <si>
    <t>INE733E01010</t>
  </si>
  <si>
    <t>INE002A01018</t>
  </si>
  <si>
    <t>INE123W01016</t>
  </si>
  <si>
    <t>INE062A01020</t>
  </si>
  <si>
    <t>INE044A01036</t>
  </si>
  <si>
    <t>INE467B01029</t>
  </si>
  <si>
    <t>INE129A01019</t>
  </si>
  <si>
    <t>INE003A01024</t>
  </si>
  <si>
    <t>INE031B01049</t>
  </si>
  <si>
    <t>INE585B01010</t>
  </si>
  <si>
    <t>Industries Wise</t>
  </si>
  <si>
    <t>ISIN</t>
  </si>
  <si>
    <t>Industry</t>
  </si>
  <si>
    <t>INE742F01042</t>
  </si>
  <si>
    <t>INE079A01024</t>
  </si>
  <si>
    <t>INE437A01024</t>
  </si>
  <si>
    <t>INE118A01012</t>
  </si>
  <si>
    <t>INE028A01039</t>
  </si>
  <si>
    <t>INE263A01024</t>
  </si>
  <si>
    <t>INE118H01025</t>
  </si>
  <si>
    <t>INE477A01020</t>
  </si>
  <si>
    <t>INE421D01022</t>
  </si>
  <si>
    <t>INE085A01013</t>
  </si>
  <si>
    <t>INE149A01033</t>
  </si>
  <si>
    <t>INE169A01031</t>
  </si>
  <si>
    <t>CSBBANK</t>
  </si>
  <si>
    <t>INE679A01013</t>
  </si>
  <si>
    <t>INE818H01020</t>
  </si>
  <si>
    <t>DEEPAKFERT</t>
  </si>
  <si>
    <t>INE501A01019</t>
  </si>
  <si>
    <t>INE361B01024</t>
  </si>
  <si>
    <t>INE066A01021</t>
  </si>
  <si>
    <t>INE126A01031</t>
  </si>
  <si>
    <t>INE737H01014</t>
  </si>
  <si>
    <t>INE451A01017</t>
  </si>
  <si>
    <t>INE061F01013</t>
  </si>
  <si>
    <t>INE260B01028</t>
  </si>
  <si>
    <t>INE038A01020</t>
  </si>
  <si>
    <t>INE094A01015</t>
  </si>
  <si>
    <t>INE562A01011</t>
  </si>
  <si>
    <t>INE646L01027</t>
  </si>
  <si>
    <t>INE220B01022</t>
  </si>
  <si>
    <t>INE146L01010</t>
  </si>
  <si>
    <t>INE970X01018</t>
  </si>
  <si>
    <t>INE115A01026</t>
  </si>
  <si>
    <t>INE018A01030</t>
  </si>
  <si>
    <t>INE101A01026</t>
  </si>
  <si>
    <t>INE457A01014</t>
  </si>
  <si>
    <t>INE522D01027</t>
  </si>
  <si>
    <t>MARICO</t>
  </si>
  <si>
    <t>INE196A01026</t>
  </si>
  <si>
    <t>INE180A01020</t>
  </si>
  <si>
    <t>INE893J01029</t>
  </si>
  <si>
    <t>INE775A01035</t>
  </si>
  <si>
    <t>INE356A01018</t>
  </si>
  <si>
    <t>INE414G01012</t>
  </si>
  <si>
    <t>INE298J01013</t>
  </si>
  <si>
    <t>INE139A01034</t>
  </si>
  <si>
    <t>NH</t>
  </si>
  <si>
    <t>INE410P01011</t>
  </si>
  <si>
    <t>INE584A01023</t>
  </si>
  <si>
    <t>INE274J01014</t>
  </si>
  <si>
    <t>INE213A01029</t>
  </si>
  <si>
    <t>PNBHOUSING</t>
  </si>
  <si>
    <t>INE572E01012</t>
  </si>
  <si>
    <t>INE752E01010</t>
  </si>
  <si>
    <t>INE07Y701011</t>
  </si>
  <si>
    <t>INE211R01019</t>
  </si>
  <si>
    <t>INE726V01018</t>
  </si>
  <si>
    <t>INE703B01027</t>
  </si>
  <si>
    <t>INE020B01018</t>
  </si>
  <si>
    <t>INE03QK01018</t>
  </si>
  <si>
    <t>INE669C01036</t>
  </si>
  <si>
    <t>INE594H01019</t>
  </si>
  <si>
    <t>INE685A01028</t>
  </si>
  <si>
    <t>INE494B01023</t>
  </si>
  <si>
    <t>INE366I01010</t>
  </si>
  <si>
    <t>Equity Total</t>
  </si>
  <si>
    <t>* Derivative not included</t>
  </si>
  <si>
    <t>Large Cap</t>
  </si>
  <si>
    <t>Mid Cap</t>
  </si>
  <si>
    <t>COFORGE LIMITED</t>
  </si>
  <si>
    <t>Small Cap</t>
  </si>
  <si>
    <t>INE281B01032</t>
  </si>
  <si>
    <t>Market Cap wise</t>
  </si>
  <si>
    <t>Categorization as per SEBI</t>
  </si>
  <si>
    <t>Total</t>
  </si>
  <si>
    <t>Aum (in Cr)</t>
  </si>
  <si>
    <t>Aum (in Rs)</t>
  </si>
  <si>
    <t>KIMS</t>
  </si>
  <si>
    <t>INE073K01018</t>
  </si>
  <si>
    <t>INE08LI01020</t>
  </si>
  <si>
    <t>INE284S01014</t>
  </si>
  <si>
    <t>INE758T01015</t>
  </si>
  <si>
    <t>HITACHI ENERGY INDIA LIMITED</t>
  </si>
  <si>
    <t>Capital Markets</t>
  </si>
  <si>
    <t>IT - Software</t>
  </si>
  <si>
    <t>Finance</t>
  </si>
  <si>
    <t>Construction</t>
  </si>
  <si>
    <t>IT - Services</t>
  </si>
  <si>
    <t>Pharmaceuticals &amp; Biotechnology</t>
  </si>
  <si>
    <t>Chemicals &amp; Petrochemicals</t>
  </si>
  <si>
    <t>Insurance</t>
  </si>
  <si>
    <t>Retailing</t>
  </si>
  <si>
    <t>Cement &amp; Cement Products</t>
  </si>
  <si>
    <t>Telecom - Services</t>
  </si>
  <si>
    <t>Agricultural, Commercial &amp; Construction Vehicles</t>
  </si>
  <si>
    <t>Consumer Durables</t>
  </si>
  <si>
    <t>Power</t>
  </si>
  <si>
    <t>Food Products</t>
  </si>
  <si>
    <t>Industrial Products</t>
  </si>
  <si>
    <t>Agricultural Food &amp; other Products</t>
  </si>
  <si>
    <t>Gas</t>
  </si>
  <si>
    <t>Fertilizers &amp; Agrochemicals</t>
  </si>
  <si>
    <t>Auto Components</t>
  </si>
  <si>
    <t>Aerospace &amp; Defense</t>
  </si>
  <si>
    <t>Healthcare Services</t>
  </si>
  <si>
    <t>Banks</t>
  </si>
  <si>
    <t>Entertainment</t>
  </si>
  <si>
    <t>Automobiles</t>
  </si>
  <si>
    <t>Personal Products</t>
  </si>
  <si>
    <t>Petroleum Products</t>
  </si>
  <si>
    <t>Diversified FMCG</t>
  </si>
  <si>
    <t>Minerals &amp; Mining</t>
  </si>
  <si>
    <t>Oil</t>
  </si>
  <si>
    <t>Industrial Manufacturing</t>
  </si>
  <si>
    <t>Commercial Services &amp; Supplies</t>
  </si>
  <si>
    <t>Electrical Equipment</t>
  </si>
  <si>
    <t>Transport Services</t>
  </si>
  <si>
    <t>Transport Infrastructure</t>
  </si>
  <si>
    <t>Realty</t>
  </si>
  <si>
    <t>Consumable Fuels</t>
  </si>
  <si>
    <t>IT - Hardware</t>
  </si>
  <si>
    <t>Cigarettes &amp; Tobacco Products</t>
  </si>
  <si>
    <t>Financial Technology (Fintech)</t>
  </si>
  <si>
    <t>INE961O01016</t>
  </si>
  <si>
    <t>Scale to Equity 100%</t>
  </si>
  <si>
    <t>INE081A01020</t>
  </si>
  <si>
    <t>Remark</t>
  </si>
  <si>
    <t>INE138Y01010</t>
  </si>
  <si>
    <t>security</t>
  </si>
  <si>
    <t>isin_code</t>
  </si>
  <si>
    <t>units</t>
  </si>
  <si>
    <t>ICICI BANK LTD</t>
  </si>
  <si>
    <t>IN0020210244</t>
  </si>
  <si>
    <t>INE020B08BE3</t>
  </si>
  <si>
    <t>INE716B01029</t>
  </si>
  <si>
    <t>KALPATARU PROJECTS INTERNATIONAL LIMITED</t>
  </si>
  <si>
    <t>Derivative</t>
  </si>
  <si>
    <t>Net Equity</t>
  </si>
  <si>
    <t>INE066F01020</t>
  </si>
  <si>
    <t>NIPPON INDIA ETF GOLD BEES</t>
  </si>
  <si>
    <t>INF204KB17I5</t>
  </si>
  <si>
    <t>INE031A08707</t>
  </si>
  <si>
    <t>INE053F09GR4</t>
  </si>
  <si>
    <t>INE261F08AV0</t>
  </si>
  <si>
    <t>INE777K01022</t>
  </si>
  <si>
    <t>MAHINDRA &amp; MAHINDRA LTD</t>
  </si>
  <si>
    <t>INE202E08011</t>
  </si>
  <si>
    <t>INE261F08BX4</t>
  </si>
  <si>
    <t>INE031A08681</t>
  </si>
  <si>
    <t>Derivative Long</t>
  </si>
  <si>
    <t>Derivative Short</t>
  </si>
  <si>
    <t>% To AUM</t>
  </si>
  <si>
    <t>Diff in Unit</t>
  </si>
  <si>
    <t>Diff in % to AUM</t>
  </si>
  <si>
    <t>New Entrant</t>
  </si>
  <si>
    <t xml:space="preserve">Complete Exit </t>
  </si>
  <si>
    <t>New Buy</t>
  </si>
  <si>
    <t>Total Exit</t>
  </si>
  <si>
    <t>INFOSYS LTD</t>
  </si>
  <si>
    <t>R R KABEL LIMITED</t>
  </si>
  <si>
    <t>q</t>
  </si>
  <si>
    <t>NSE SYMBOL</t>
  </si>
  <si>
    <t>Security Desc</t>
  </si>
  <si>
    <t>INV_TYPE</t>
  </si>
  <si>
    <t>Shriram Overnight Fund</t>
  </si>
  <si>
    <t>Investment - TREPS</t>
  </si>
  <si>
    <t>Shriram Aggressive Hybrid Fund</t>
  </si>
  <si>
    <t>Domestic Mutual Fund Unit</t>
  </si>
  <si>
    <t>Index Futures</t>
  </si>
  <si>
    <t>Investment - Corporate Bonds / Debentures</t>
  </si>
  <si>
    <t>8.54% REC LTD NCD RED 15-11-28</t>
  </si>
  <si>
    <t>Investment - Equities</t>
  </si>
  <si>
    <t>6.54% GOVT OF INDIA RED 17-01-2032</t>
  </si>
  <si>
    <t>Investment - Government Bonds</t>
  </si>
  <si>
    <t>Options on Index</t>
  </si>
  <si>
    <t>Options on Shares</t>
  </si>
  <si>
    <t>Stock Futures</t>
  </si>
  <si>
    <t>Shriram Balanced Advantage Fund</t>
  </si>
  <si>
    <t>BHARTI AIRTEL LTD</t>
  </si>
  <si>
    <t>Shriram Flexi Cap Fund</t>
  </si>
  <si>
    <t>Shriram ELSS Tax Saver Fund</t>
  </si>
  <si>
    <t>Shriram Multi Asset Allocation Fund</t>
  </si>
  <si>
    <t>Exchange Traded Fund</t>
  </si>
  <si>
    <t>8.58% HUDCO LTD  RED 14-02-2029</t>
  </si>
  <si>
    <t>8.37% HUDCO NCD RED 23-03-2029</t>
  </si>
  <si>
    <t>8.8% INDIAN RAILWAY FIN CORP 03-02-2030</t>
  </si>
  <si>
    <t>7.22% INDIAN REN ED NCD RED 06-02-2027</t>
  </si>
  <si>
    <t>8.22% NABARD NCD RED 13-12-2028</t>
  </si>
  <si>
    <t>7.43% NABARD GOI SERV NCD RED 31-01-2030</t>
  </si>
  <si>
    <t>Investment - Treasury Bills</t>
  </si>
  <si>
    <t>Short Derivative</t>
  </si>
  <si>
    <t>Long Derivative</t>
  </si>
  <si>
    <t>From Pivote</t>
  </si>
  <si>
    <t>INE262H01021</t>
  </si>
  <si>
    <t>INF204KC1402</t>
  </si>
  <si>
    <t>NIPPON IND MUT FD-NIPPON IND SILVER ETF</t>
  </si>
  <si>
    <t>Rank</t>
  </si>
  <si>
    <t>Weight %</t>
  </si>
  <si>
    <t>Holding %</t>
  </si>
  <si>
    <t>INE476A01022</t>
  </si>
  <si>
    <t>TORRENT PHARMACEUTICALS LTD</t>
  </si>
  <si>
    <t>INE261F08EI9</t>
  </si>
  <si>
    <t>7.7% NABARD NCD SR 25A RED 30-09-2027</t>
  </si>
  <si>
    <t>PERSISTENT SYSTEMS LTD</t>
  </si>
  <si>
    <t>Shriram Nifty 1D Rate Liquid ETF</t>
  </si>
  <si>
    <t>SUN PHARMACEUTICAL INDUSTRIES LTD</t>
  </si>
  <si>
    <t>HCL TECHNOLOGIES LTD</t>
  </si>
  <si>
    <t>S.n</t>
  </si>
  <si>
    <t>A1</t>
  </si>
  <si>
    <t>F1</t>
  </si>
  <si>
    <t>K1</t>
  </si>
  <si>
    <t>P1</t>
  </si>
  <si>
    <t>U1</t>
  </si>
  <si>
    <t>INE967H01025</t>
  </si>
  <si>
    <t>INE806T01020</t>
  </si>
  <si>
    <t>INE200M01039</t>
  </si>
  <si>
    <t>FORTIS HEALTHCARE LTD</t>
  </si>
  <si>
    <t>BSE LTD</t>
  </si>
  <si>
    <t>ERIS LIFESCIENCES LTD</t>
  </si>
  <si>
    <t>INE115A07QO2</t>
  </si>
  <si>
    <t>7.835% LIC HSG FIN LTD NCD RED 11-05-27</t>
  </si>
  <si>
    <t>DIVI'S LABORATORIES LTD</t>
  </si>
  <si>
    <t>INE0V6F01027</t>
  </si>
  <si>
    <t>Shriram Liquid Fund</t>
  </si>
  <si>
    <t>Shriram Multi Sector Rotation Fund</t>
  </si>
  <si>
    <t>BAJAJ HOLDINGS &amp; INVESTMENT LTD</t>
  </si>
  <si>
    <t>BHARAT ELECTRONICS LTD</t>
  </si>
  <si>
    <t>Investment - Certificate of Deposit</t>
  </si>
  <si>
    <t>Investment - Commercial Paper</t>
  </si>
  <si>
    <t>INE0W2G01015</t>
  </si>
  <si>
    <t>INE00H001014</t>
  </si>
  <si>
    <t>COROMANDEL INTERNATIONAL LTD</t>
  </si>
  <si>
    <t>INTERGLOBE AVIATION LTD</t>
  </si>
  <si>
    <t>INE514E08GB4</t>
  </si>
  <si>
    <t>7.45% EXIM BOND SR Z01 NCD 12-04-2028</t>
  </si>
  <si>
    <t>Y1</t>
  </si>
  <si>
    <t>HYUNDAI MOTOR INDIA LIMITED</t>
  </si>
  <si>
    <t>SWIGGY LIMITED</t>
  </si>
  <si>
    <t>TIPS MUSIC LIMITED</t>
  </si>
  <si>
    <t>ITC LTD</t>
  </si>
  <si>
    <t>INE379A01028</t>
  </si>
  <si>
    <t>ITC HOTELS LIMITED</t>
  </si>
  <si>
    <t>PNB HOUSING FINANCE LTD</t>
  </si>
  <si>
    <t>EICHER MOTORS LTD</t>
  </si>
  <si>
    <t>INF0RQ622028</t>
  </si>
  <si>
    <t>SBI CDMDF--A2</t>
  </si>
  <si>
    <t>Investment CDMDF</t>
  </si>
  <si>
    <t>HDFC BANK LTD</t>
  </si>
  <si>
    <t>MARICO LTD</t>
  </si>
  <si>
    <t>TATA CONSULTANCY SERVICES LTD</t>
  </si>
  <si>
    <t>STATE BANK OF INDIA</t>
  </si>
  <si>
    <t>NARAYANA HRUDAYALAYA LTD</t>
  </si>
  <si>
    <t>TVS MOTOR COMPANY LTD</t>
  </si>
  <si>
    <t>LARSEN &amp; TOUBRO LTD</t>
  </si>
  <si>
    <t>BAJAJ FINANCE LTD</t>
  </si>
  <si>
    <t>LLOYDS METALS AND ENERGY LTD.</t>
  </si>
  <si>
    <t>HDFC LIFE INSURANCE COMPANY LTD</t>
  </si>
  <si>
    <t>AXIS BANK LTD</t>
  </si>
  <si>
    <t>RELIANCE INDUSTRIES LTD</t>
  </si>
  <si>
    <t>REC LTD</t>
  </si>
  <si>
    <t>HINDALCO INDUSTRIES LTD</t>
  </si>
  <si>
    <t>CAN FIN HOMES LTD</t>
  </si>
  <si>
    <t>Aum as on  March 31, 2024</t>
  </si>
  <si>
    <t>POWER GRID CORPORATION OF INDIA LTD</t>
  </si>
  <si>
    <t>CHOLAMANDALAM FINANCIAL HOLDINGS LTD</t>
  </si>
  <si>
    <t>LT FOODS LTD</t>
  </si>
  <si>
    <t>BHARAT PETROLEUM CORPORATION LTD</t>
  </si>
  <si>
    <t>TATA STEEL LTD.</t>
  </si>
  <si>
    <t>SIEMENS LTD</t>
  </si>
  <si>
    <t>KFIN TECHNOLOGIES LTD.</t>
  </si>
  <si>
    <t>CHAMBAL FERTILIZERS &amp; CHEMICALS LTD</t>
  </si>
  <si>
    <t>MOLD-TEK PACKAGING LTD</t>
  </si>
  <si>
    <t>CCL PRODUCTS (INDIA) LTD</t>
  </si>
  <si>
    <t>GAIL (INDIA) LTD</t>
  </si>
  <si>
    <t>NMDC LTD</t>
  </si>
  <si>
    <t>AUROBINDO PHARMA LTD</t>
  </si>
  <si>
    <t>FORCE MOTORS LTD</t>
  </si>
  <si>
    <t>PRICOL LTD</t>
  </si>
  <si>
    <t>HINDUSTAN AERONAUTICS LIMITED</t>
  </si>
  <si>
    <t>E.I.D. PARRY (INDIA) LTD</t>
  </si>
  <si>
    <t>GODFREY PHILLIPS INDIA LTD</t>
  </si>
  <si>
    <t>BANK OF BARODA</t>
  </si>
  <si>
    <t>COAL INDIA LTD</t>
  </si>
  <si>
    <t>RATNAMANI METALS &amp; TUBES LTD</t>
  </si>
  <si>
    <t>Investment - Repo Deposit</t>
  </si>
  <si>
    <t>MANAPPURAM FINANCE LTD</t>
  </si>
  <si>
    <t>INE591G01025</t>
  </si>
  <si>
    <t>MUTHOOT FINANCE LTD</t>
  </si>
  <si>
    <t>MAX FINANCIAL SERVICES LTD</t>
  </si>
  <si>
    <t>HINDUSTAN PETROLEUM CORPORATION LTD</t>
  </si>
  <si>
    <t>LIC HOUSING FINANCE LTD</t>
  </si>
  <si>
    <t>OIL &amp; NATURAL GAS CORPORATION LTD</t>
  </si>
  <si>
    <t>TECH MAHINDRA LTD</t>
  </si>
  <si>
    <t>CSB BANK LTD.</t>
  </si>
  <si>
    <t>INE296A01032</t>
  </si>
  <si>
    <t>KRSNAA DIAGNOSTICS LIMITED</t>
  </si>
  <si>
    <t>NUVAMA WEALTH MANAGEMENT LTD.</t>
  </si>
  <si>
    <t>MPHASIS LTD</t>
  </si>
  <si>
    <t>THYROCARE TECHNOLOGIES LTD</t>
  </si>
  <si>
    <t>Investment - Preferred Stock/Preference Stock</t>
  </si>
  <si>
    <t>KIRLOSKAR OIL ENGINES LTD</t>
  </si>
  <si>
    <t>VARUN BEVERAGES LTD.</t>
  </si>
  <si>
    <t>OIL INDIA LTD</t>
  </si>
  <si>
    <t>MARUTI SUZUKI INDIA LTD</t>
  </si>
  <si>
    <t>NTPC LTD</t>
  </si>
  <si>
    <t>CIPLA LTD</t>
  </si>
  <si>
    <t>AMBUJA CEMENTS LTD</t>
  </si>
  <si>
    <t>6% TVS MOTOR CO LTD NCRPS</t>
  </si>
  <si>
    <t>ADANI PORTS &amp; SPECIAL ECONOMIC ZONE LTD</t>
  </si>
  <si>
    <t>INE494B04019</t>
  </si>
  <si>
    <t>INDIAN BANK</t>
  </si>
  <si>
    <t>ETERNAL LIMITED</t>
  </si>
  <si>
    <t>NIPPON LIFE INDIA ASSET MGMT LTD</t>
  </si>
  <si>
    <t>AJANTA PHARMA LTD</t>
  </si>
  <si>
    <t>INE218I01013</t>
  </si>
  <si>
    <t>CANARA ROBECO ASSET MGMT CO LTD</t>
  </si>
  <si>
    <t>INE324D01010</t>
  </si>
  <si>
    <t>LG ELECTRONICS INDIA LTD</t>
  </si>
  <si>
    <t>RAINBOW CHILDREN'S MEDICARE LIMITED</t>
  </si>
  <si>
    <t>SAPPHIRE FOODS INDIA LIMITED</t>
  </si>
  <si>
    <t>NATIONAL ALUMINIUM CO. LTD</t>
  </si>
  <si>
    <t>BANK OF MAHARASHTRA</t>
  </si>
  <si>
    <t>LEMON TREE HOTELS LTD</t>
  </si>
  <si>
    <t>POWER MECH PROJECTS LTD</t>
  </si>
  <si>
    <t>SAGILITY LIMITED</t>
  </si>
  <si>
    <t>APOLLO HOSPITALS ENTERPRISES LTD</t>
  </si>
  <si>
    <t>FIEM INDUSTRIES LTD</t>
  </si>
  <si>
    <t>VRL LOGISTICS</t>
  </si>
  <si>
    <t>COHANCE LIFESCIENCES LIMITED</t>
  </si>
  <si>
    <t>SBI LIFE INSURANCE CO LTD</t>
  </si>
  <si>
    <t>INE346A01027</t>
  </si>
  <si>
    <t>ICICI PRUDENTIAL ASSET MGMT CO LTD</t>
  </si>
  <si>
    <t>CANARA BANK</t>
  </si>
  <si>
    <t>INE596I01020</t>
  </si>
  <si>
    <t>COMPUTER AGE MANAGEMENT SERVICES LTD</t>
  </si>
  <si>
    <t>SAMVARDHANA MOTHERSON INTERNATIONAL LTD</t>
  </si>
  <si>
    <t>INE531F01023</t>
  </si>
  <si>
    <t>INE160A16TT2</t>
  </si>
  <si>
    <t>PUNJAB NATIONAL BANK CD 09-03-26</t>
  </si>
  <si>
    <t>INE028A16HW0</t>
  </si>
  <si>
    <t>BANK OF BARODA CD RED 06-03-26</t>
  </si>
  <si>
    <t>INE084A16FC9</t>
  </si>
  <si>
    <t>BANK OF INDIA CD RED 05-03-2026</t>
  </si>
  <si>
    <t>INE929O14EL5</t>
  </si>
  <si>
    <t>RELIANCE RETAIL VENT CP 09-03-26</t>
  </si>
  <si>
    <t>IN002025X372</t>
  </si>
  <si>
    <t>91 DAYS TBILL RED 12-03-2026</t>
  </si>
  <si>
    <t>INE237A01036</t>
  </si>
  <si>
    <t>Shriram Money Market Fund</t>
  </si>
  <si>
    <t>INE028A16JU0</t>
  </si>
  <si>
    <t>BANK OF BARODA CD RED 15-06-2026</t>
  </si>
  <si>
    <t>INE261F16AH2</t>
  </si>
  <si>
    <t>NABARD CD RED 28-01-2027</t>
  </si>
  <si>
    <t>INE476A16B23</t>
  </si>
  <si>
    <t>CANARA BANK CD RED 12-03-2026</t>
  </si>
  <si>
    <t>INE562A16QB3</t>
  </si>
  <si>
    <t>INDIAN BANK CD RED 13-03-2026</t>
  </si>
  <si>
    <t>INE692A16KP1</t>
  </si>
  <si>
    <t>UNION BANK OF INDIA CD RED 12-06-2026</t>
  </si>
  <si>
    <t>INE121A14YG6</t>
  </si>
  <si>
    <t>CHOLAMANDALAM INV &amp; FI CP RED 25-01-2027</t>
  </si>
  <si>
    <t>INE733E14BU9</t>
  </si>
  <si>
    <t>NTPC LTD CP RED 10-03-2026</t>
  </si>
  <si>
    <t>IN002025Z377</t>
  </si>
  <si>
    <t>364 DAYS TBILL RED 10-12-2026</t>
  </si>
  <si>
    <t>SONA BLW PRECISION FORGINGS LTD</t>
  </si>
  <si>
    <t>KOTAK MAHINDRA BANK LTD</t>
  </si>
  <si>
    <t>IN002025Z047</t>
  </si>
  <si>
    <t>364 DAYS TBILL RED 23-04-2026</t>
  </si>
  <si>
    <t>SJS ENTERPRISES LIMITED</t>
  </si>
  <si>
    <t>INE237AD6141</t>
  </si>
  <si>
    <t>KOTAK MAHINDRA BANK CD 12-02-27</t>
  </si>
  <si>
    <t>INE090AD6287</t>
  </si>
  <si>
    <t>ICICI BANK CD RED 12-02-2027</t>
  </si>
  <si>
    <t>INE160A16UE2</t>
  </si>
  <si>
    <t>PUNJAB NATIONAL BANK CD 05-02-27</t>
  </si>
  <si>
    <t>INE556F16BY8</t>
  </si>
  <si>
    <t>SIDBI CD RED 04-02-2027</t>
  </si>
  <si>
    <t>INE238AD6CA3</t>
  </si>
  <si>
    <t>AXIS BANK LTD CD RED 16-12-26</t>
  </si>
  <si>
    <t>INE248U14TE0</t>
  </si>
  <si>
    <t>360 ONE PRIME LTD. CP 25-02-2027</t>
  </si>
  <si>
    <t>INE028E14VB2</t>
  </si>
  <si>
    <t>KOTAK SECURITIES LTD CP RED 23-02-2027</t>
  </si>
  <si>
    <t>NAVIN FLUORINE INTERNATIONAL LTD</t>
  </si>
  <si>
    <t>KRISHNA INST OF MEDICAL SCIENCES LTD</t>
  </si>
  <si>
    <t>INE562A16QK4</t>
  </si>
  <si>
    <t>INDIAN BANK CD RED 12-05-2026</t>
  </si>
  <si>
    <t>INE476A16G51</t>
  </si>
  <si>
    <t>CANARA BANK CD RED 07-05-2026</t>
  </si>
  <si>
    <t>INE763G14F19</t>
  </si>
  <si>
    <t>ICICI SECURITIES CP RED 06-05-2026</t>
  </si>
  <si>
    <t>IN002025X448</t>
  </si>
  <si>
    <t>91 DAYS TBILL RED 07-05-2026</t>
  </si>
  <si>
    <t>Overlap</t>
  </si>
  <si>
    <t>As on 28-Feb-2026</t>
  </si>
  <si>
    <t/>
  </si>
  <si>
    <t>Category wise portfolio overlap levels -  debt scheme vs other debt schemes</t>
  </si>
  <si>
    <t>Category wise portfolio overlap levels-  hybrid vs other hybrid schemes</t>
  </si>
  <si>
    <t>Category wise portfolio overlap levels- equity scheme vs other equity schemes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</si>
</sst>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[$-409]d\-mmm\-yy;@"/>
    <numFmt numFmtId="166" formatCode="[$-409]mmmm\-yy;@"/>
    <numFmt numFmtId="167" formatCode="[$-409]dd\-mmm\-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252FF7"/>
      <name val="Calibri"/>
      <family val="2"/>
      <scheme val="minor"/>
    </font>
    <font>
      <b/>
      <u/>
      <sz val="11"/>
      <color rgb="FF0000CC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color rgb="FF0000CC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1"/>
      <color rgb="FF0000CC"/>
      <name val="Wingdings 3"/>
      <family val="1"/>
      <charset val="2"/>
    </font>
    <font>
      <b/>
      <sz val="11"/>
      <color rgb="FF00B050"/>
      <name val="Calibri"/>
      <family val="2"/>
      <scheme val="minor"/>
    </font>
    <font>
      <sz val="8"/>
      <color rgb="FF000000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132">
    <xf numFmtId="0" fontId="0" fillId="0" borderId="0" xfId="0"/>
    <xf numFmtId="22" fontId="0" fillId="0" borderId="0" xfId="0" applyNumberFormat="1"/>
    <xf numFmtId="0" fontId="0" fillId="0" borderId="0" xfId="0" applyAlignment="1">
      <alignment horizontal="center"/>
    </xf>
    <xf numFmtId="10" fontId="5" fillId="0" borderId="0" xfId="1" applyNumberFormat="1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/>
    </xf>
    <xf numFmtId="10" fontId="5" fillId="0" borderId="2" xfId="1" applyNumberFormat="1" applyFont="1" applyBorder="1" applyAlignment="1">
      <alignment horizontal="center"/>
    </xf>
    <xf numFmtId="10" fontId="5" fillId="0" borderId="3" xfId="1" applyNumberFormat="1" applyFont="1" applyBorder="1" applyAlignment="1">
      <alignment horizontal="center"/>
    </xf>
    <xf numFmtId="10" fontId="6" fillId="0" borderId="4" xfId="0" applyNumberFormat="1" applyFont="1" applyBorder="1" applyAlignment="1">
      <alignment horizontal="center"/>
    </xf>
    <xf numFmtId="0" fontId="2" fillId="0" borderId="4" xfId="0" applyFont="1" applyBorder="1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0" fontId="8" fillId="0" borderId="0" xfId="0" applyFont="1"/>
    <xf numFmtId="10" fontId="0" fillId="0" borderId="0" xfId="0" applyNumberFormat="1" applyAlignment="1">
      <alignment horizontal="center"/>
    </xf>
    <xf numFmtId="10" fontId="5" fillId="0" borderId="6" xfId="1" applyNumberFormat="1" applyFont="1" applyBorder="1" applyAlignment="1">
      <alignment horizontal="center"/>
    </xf>
    <xf numFmtId="10" fontId="5" fillId="0" borderId="7" xfId="1" applyNumberFormat="1" applyFont="1" applyBorder="1" applyAlignment="1">
      <alignment horizontal="center"/>
    </xf>
    <xf numFmtId="10" fontId="5" fillId="0" borderId="8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10" fontId="0" fillId="0" borderId="0" xfId="0" applyNumberFormat="1"/>
    <xf numFmtId="0" fontId="10" fillId="2" borderId="0" xfId="0" applyFont="1" applyFill="1" applyAlignment="1">
      <alignment horizontal="left"/>
    </xf>
    <xf numFmtId="0" fontId="11" fillId="0" borderId="0" xfId="0" applyFont="1"/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1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2" fillId="0" borderId="0" xfId="0" applyFont="1"/>
    <xf numFmtId="10" fontId="12" fillId="0" borderId="0" xfId="0" applyNumberFormat="1" applyFont="1" applyAlignment="1">
      <alignment horizontal="center"/>
    </xf>
    <xf numFmtId="0" fontId="11" fillId="0" borderId="0" xfId="0" applyFont="1" applyAlignment="1">
      <alignment vertical="center"/>
    </xf>
    <xf numFmtId="0" fontId="0" fillId="0" borderId="10" xfId="0" applyBorder="1"/>
    <xf numFmtId="0" fontId="0" fillId="2" borderId="1" xfId="0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/>
    </xf>
    <xf numFmtId="10" fontId="5" fillId="0" borderId="0" xfId="1" applyNumberFormat="1" applyFont="1" applyBorder="1" applyAlignment="1">
      <alignment horizontal="center"/>
    </xf>
    <xf numFmtId="0" fontId="0" fillId="0" borderId="13" xfId="0" applyBorder="1"/>
    <xf numFmtId="0" fontId="0" fillId="0" borderId="11" xfId="0" applyBorder="1"/>
    <xf numFmtId="0" fontId="0" fillId="0" borderId="14" xfId="0" applyBorder="1"/>
    <xf numFmtId="0" fontId="0" fillId="0" borderId="9" xfId="0" applyBorder="1"/>
    <xf numFmtId="0" fontId="0" fillId="2" borderId="6" xfId="0" applyFill="1" applyBorder="1" applyAlignment="1">
      <alignment vertical="center"/>
    </xf>
    <xf numFmtId="0" fontId="0" fillId="0" borderId="7" xfId="0" applyBorder="1"/>
    <xf numFmtId="0" fontId="0" fillId="0" borderId="2" xfId="0" applyBorder="1"/>
    <xf numFmtId="10" fontId="0" fillId="0" borderId="14" xfId="1" applyNumberFormat="1" applyFont="1" applyBorder="1"/>
    <xf numFmtId="0" fontId="0" fillId="0" borderId="3" xfId="0" applyBorder="1"/>
    <xf numFmtId="0" fontId="5" fillId="0" borderId="11" xfId="0" applyFont="1" applyBorder="1"/>
    <xf numFmtId="0" fontId="5" fillId="0" borderId="14" xfId="0" applyFont="1" applyBorder="1"/>
    <xf numFmtId="0" fontId="5" fillId="0" borderId="9" xfId="0" applyFont="1" applyBorder="1"/>
    <xf numFmtId="164" fontId="5" fillId="0" borderId="2" xfId="1" applyNumberFormat="1" applyFont="1" applyBorder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0" fontId="6" fillId="0" borderId="16" xfId="0" applyNumberFormat="1" applyFont="1" applyBorder="1" applyAlignment="1">
      <alignment horizontal="center"/>
    </xf>
    <xf numFmtId="0" fontId="0" fillId="0" borderId="8" xfId="0" applyBorder="1"/>
    <xf numFmtId="0" fontId="0" fillId="0" borderId="17" xfId="0" applyBorder="1"/>
    <xf numFmtId="165" fontId="0" fillId="2" borderId="1" xfId="0" applyNumberFormat="1" applyFill="1" applyBorder="1" applyAlignment="1">
      <alignment horizontal="center"/>
    </xf>
    <xf numFmtId="10" fontId="5" fillId="0" borderId="17" xfId="1" applyNumberFormat="1" applyFont="1" applyBorder="1" applyAlignment="1">
      <alignment horizontal="center"/>
    </xf>
    <xf numFmtId="10" fontId="0" fillId="0" borderId="8" xfId="0" applyNumberFormat="1" applyBorder="1"/>
    <xf numFmtId="10" fontId="0" fillId="0" borderId="17" xfId="0" applyNumberFormat="1" applyBorder="1"/>
    <xf numFmtId="0" fontId="14" fillId="0" borderId="13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9" fillId="3" borderId="12" xfId="0" applyFont="1" applyFill="1" applyBorder="1"/>
    <xf numFmtId="0" fontId="9" fillId="3" borderId="15" xfId="0" applyFont="1" applyFill="1" applyBorder="1"/>
    <xf numFmtId="0" fontId="9" fillId="3" borderId="12" xfId="0" applyFont="1" applyFill="1" applyBorder="1" applyAlignment="1">
      <alignment horizontal="right"/>
    </xf>
    <xf numFmtId="0" fontId="9" fillId="3" borderId="5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right"/>
    </xf>
    <xf numFmtId="0" fontId="0" fillId="2" borderId="1" xfId="0" applyFill="1" applyBorder="1" applyAlignment="1">
      <alignment vertical="center"/>
    </xf>
    <xf numFmtId="0" fontId="9" fillId="3" borderId="0" xfId="0" applyFont="1" applyFill="1" applyAlignment="1">
      <alignment horizontal="right"/>
    </xf>
    <xf numFmtId="0" fontId="7" fillId="0" borderId="0" xfId="0" applyFont="1"/>
    <xf numFmtId="0" fontId="7" fillId="0" borderId="7" xfId="0" applyFont="1" applyBorder="1"/>
    <xf numFmtId="0" fontId="7" fillId="0" borderId="2" xfId="0" applyFont="1" applyBorder="1"/>
    <xf numFmtId="0" fontId="7" fillId="0" borderId="10" xfId="0" applyFont="1" applyBorder="1"/>
    <xf numFmtId="165" fontId="7" fillId="2" borderId="1" xfId="0" applyNumberFormat="1" applyFont="1" applyFill="1" applyBorder="1" applyAlignment="1">
      <alignment horizontal="center"/>
    </xf>
    <xf numFmtId="164" fontId="7" fillId="0" borderId="7" xfId="1" applyNumberFormat="1" applyFont="1" applyBorder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164" fontId="7" fillId="0" borderId="3" xfId="1" applyNumberFormat="1" applyFont="1" applyBorder="1" applyAlignment="1">
      <alignment horizontal="center"/>
    </xf>
    <xf numFmtId="164" fontId="16" fillId="0" borderId="4" xfId="0" applyNumberFormat="1" applyFont="1" applyBorder="1" applyAlignment="1">
      <alignment horizontal="center"/>
    </xf>
    <xf numFmtId="10" fontId="7" fillId="0" borderId="0" xfId="0" applyNumberFormat="1" applyFont="1"/>
    <xf numFmtId="10" fontId="7" fillId="0" borderId="7" xfId="1" applyNumberFormat="1" applyFont="1" applyBorder="1" applyAlignment="1">
      <alignment horizontal="center"/>
    </xf>
    <xf numFmtId="10" fontId="7" fillId="0" borderId="2" xfId="1" applyNumberFormat="1" applyFont="1" applyBorder="1" applyAlignment="1">
      <alignment horizontal="center"/>
    </xf>
    <xf numFmtId="10" fontId="7" fillId="0" borderId="3" xfId="1" applyNumberFormat="1" applyFont="1" applyBorder="1" applyAlignment="1">
      <alignment horizontal="center"/>
    </xf>
    <xf numFmtId="10" fontId="7" fillId="0" borderId="0" xfId="1" applyNumberFormat="1" applyFont="1" applyBorder="1" applyAlignment="1">
      <alignment horizontal="center"/>
    </xf>
    <xf numFmtId="10" fontId="16" fillId="0" borderId="4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4" fontId="0" fillId="0" borderId="0" xfId="0" applyNumberFormat="1"/>
    <xf numFmtId="0" fontId="0" fillId="6" borderId="0" xfId="0" applyFill="1"/>
    <xf numFmtId="0" fontId="15" fillId="0" borderId="0" xfId="0" applyFont="1"/>
    <xf numFmtId="10" fontId="5" fillId="0" borderId="1" xfId="1" applyNumberFormat="1" applyFont="1" applyBorder="1" applyAlignment="1">
      <alignment horizontal="center"/>
    </xf>
    <xf numFmtId="0" fontId="18" fillId="0" borderId="0" xfId="0" applyFont="1"/>
    <xf numFmtId="0" fontId="13" fillId="0" borderId="1" xfId="0" applyFont="1" applyBorder="1" applyAlignment="1">
      <alignment horizontal="left"/>
    </xf>
    <xf numFmtId="0" fontId="13" fillId="0" borderId="0" xfId="0" applyFont="1"/>
    <xf numFmtId="2" fontId="0" fillId="0" borderId="0" xfId="0" applyNumberFormat="1" applyAlignment="1">
      <alignment horizontal="center" vertical="center"/>
    </xf>
    <xf numFmtId="0" fontId="0" fillId="0" borderId="6" xfId="0" applyBorder="1"/>
    <xf numFmtId="2" fontId="0" fillId="0" borderId="0" xfId="0" applyNumberFormat="1"/>
    <xf numFmtId="0" fontId="0" fillId="0" borderId="0" xfId="0" applyAlignment="1">
      <alignment horizontal="left" vertical="center"/>
    </xf>
    <xf numFmtId="0" fontId="13" fillId="0" borderId="2" xfId="0" applyFont="1" applyBorder="1"/>
    <xf numFmtId="0" fontId="13" fillId="0" borderId="0" xfId="0" applyFont="1" applyAlignment="1">
      <alignment horizontal="right"/>
    </xf>
    <xf numFmtId="10" fontId="5" fillId="0" borderId="0" xfId="1" applyNumberFormat="1" applyFont="1" applyBorder="1" applyAlignment="1">
      <alignment horizontal="right"/>
    </xf>
    <xf numFmtId="1" fontId="0" fillId="0" borderId="0" xfId="0" applyNumberFormat="1"/>
    <xf numFmtId="1" fontId="13" fillId="0" borderId="0" xfId="1" applyNumberFormat="1" applyFont="1" applyBorder="1" applyAlignment="1">
      <alignment horizontal="right"/>
    </xf>
    <xf numFmtId="2" fontId="0" fillId="7" borderId="0" xfId="0" applyNumberFormat="1" applyFill="1" applyAlignment="1">
      <alignment horizontal="left" vertical="center"/>
    </xf>
    <xf numFmtId="3" fontId="0" fillId="0" borderId="0" xfId="0" applyNumberFormat="1"/>
    <xf numFmtId="0" fontId="0" fillId="2" borderId="0" xfId="0" applyFill="1" applyAlignment="1">
      <alignment horizontal="center" vertical="center" wrapText="1"/>
    </xf>
    <xf numFmtId="10" fontId="6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left" vertical="center"/>
    </xf>
    <xf numFmtId="0" fontId="0" fillId="8" borderId="0" xfId="0" applyFill="1"/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8" xfId="0" applyBorder="1"/>
    <xf numFmtId="1" fontId="0" fillId="0" borderId="18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10" fontId="0" fillId="0" borderId="0" xfId="1" applyNumberFormat="1" applyFont="1"/>
    <xf numFmtId="0" fontId="0" fillId="5" borderId="0" xfId="0" applyFill="1"/>
    <xf numFmtId="0" fontId="0" fillId="9" borderId="0" xfId="0" applyFill="1"/>
    <xf numFmtId="0" fontId="0" fillId="0" borderId="0" xfId="0" applyAlignment="1">
      <alignment horizontal="center" vertical="center" wrapText="1"/>
    </xf>
    <xf numFmtId="2" fontId="0" fillId="0" borderId="8" xfId="0" applyNumberFormat="1" applyBorder="1" applyAlignment="1">
      <alignment horizontal="center" vertical="center"/>
    </xf>
    <xf numFmtId="0" fontId="2" fillId="0" borderId="0" xfId="0" applyFont="1"/>
    <xf numFmtId="0" fontId="2" fillId="0" borderId="18" xfId="0" applyFont="1" applyBorder="1"/>
    <xf numFmtId="2" fontId="2" fillId="0" borderId="0" xfId="0" applyNumberFormat="1" applyFont="1" applyAlignment="1">
      <alignment horizontal="center"/>
    </xf>
    <xf numFmtId="0" fontId="0" fillId="0" borderId="18" xfId="0" applyBorder="1" applyAlignment="1">
      <alignment horizontal="left" vertical="center" wrapText="1"/>
    </xf>
    <xf numFmtId="0" fontId="0" fillId="2" borderId="18" xfId="0" applyFill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/>
    </xf>
  </cellXfs>
  <cellStyles count="9">
    <cellStyle name="Normal" xfId="0" builtinId="0"/>
    <cellStyle name="Normal 12" xfId="8" xr:uid="{00000000-0005-0000-0000-000002000000}"/>
    <cellStyle name="Normal 13" xfId="7" xr:uid="{00000000-0005-0000-0000-000003000000}"/>
    <cellStyle name="Normal 14" xfId="5" xr:uid="{00000000-0005-0000-0000-000004000000}"/>
    <cellStyle name="Normal 15" xfId="6" xr:uid="{00000000-0005-0000-0000-000005000000}"/>
    <cellStyle name="Normal 2" xfId="2" xr:uid="{00000000-0005-0000-0000-000006000000}"/>
    <cellStyle name="Normal 3" xfId="3" xr:uid="{00000000-0005-0000-0000-000007000000}"/>
    <cellStyle name="Normal 4" xfId="4" xr:uid="{00000000-0005-0000-0000-000008000000}"/>
    <cellStyle name="Percent" xfId="1" builtinId="5"/>
  </cellStyles>
  <dxfs count="54"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0" tint="-4.9989318521683403E-2"/>
      </font>
      <fill>
        <patternFill patternType="none">
          <bgColor auto="1"/>
        </patternFill>
      </fill>
    </dxf>
    <dxf>
      <font>
        <color theme="0" tint="-4.9989318521683403E-2"/>
      </font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0" tint="-4.9989318521683403E-2"/>
      </font>
      <fill>
        <patternFill patternType="none">
          <bgColor auto="1"/>
        </patternFill>
      </fill>
    </dxf>
    <dxf>
      <font>
        <color theme="0" tint="-4.9989318521683403E-2"/>
      </font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0" tint="-4.9989318521683403E-2"/>
      </font>
      <fill>
        <patternFill patternType="none">
          <bgColor auto="1"/>
        </patternFill>
      </fill>
    </dxf>
    <dxf>
      <font>
        <color theme="0" tint="-4.9989318521683403E-2"/>
      </font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0" tint="-4.9989318521683403E-2"/>
      </font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0" tint="-4.9989318521683403E-2"/>
      </font>
      <fill>
        <patternFill patternType="none">
          <bgColor auto="1"/>
        </patternFill>
      </fill>
    </dxf>
    <dxf>
      <font>
        <color theme="0" tint="-4.9989318521683403E-2"/>
      </font>
      <fill>
        <patternFill patternType="none">
          <bgColor auto="1"/>
        </patternFill>
      </fill>
    </dxf>
    <dxf>
      <font>
        <color theme="0" tint="-4.9989318521683403E-2"/>
      </font>
      <fill>
        <patternFill patternType="none">
          <bgColor auto="1"/>
        </patternFill>
      </fill>
    </dxf>
    <dxf>
      <font>
        <color theme="0" tint="-4.9989318521683403E-2"/>
      </font>
      <fill>
        <patternFill patternType="none">
          <bgColor auto="1"/>
        </patternFill>
      </fill>
    </dxf>
    <dxf>
      <font>
        <color theme="0" tint="-4.9989318521683403E-2"/>
      </font>
      <fill>
        <patternFill patternType="none">
          <bgColor auto="1"/>
        </patternFill>
      </fill>
    </dxf>
    <dxf>
      <font>
        <color theme="0" tint="-4.9989318521683403E-2"/>
      </font>
      <fill>
        <patternFill patternType="none">
          <bgColor auto="1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</dxf>
    <dxf>
      <font>
        <color theme="0" tint="-4.9989318521683403E-2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4.9989318521683403E-2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4.9989318521683403E-2"/>
      </font>
      <fill>
        <patternFill patternType="none">
          <bgColor auto="1"/>
        </patternFill>
      </fill>
    </dxf>
    <dxf>
      <font>
        <color theme="0" tint="-4.9989318521683403E-2"/>
      </font>
      <fill>
        <patternFill patternType="none">
          <bgColor auto="1"/>
        </patternFill>
      </fill>
    </dxf>
    <dxf>
      <font>
        <color theme="0" tint="-4.9989318521683403E-2"/>
      </font>
      <fill>
        <patternFill patternType="none">
          <bgColor auto="1"/>
        </patternFill>
      </fill>
    </dxf>
    <dxf>
      <font>
        <color theme="0" tint="-4.9989318521683403E-2"/>
      </font>
      <fill>
        <patternFill patternType="none">
          <bgColor auto="1"/>
        </patternFill>
      </fill>
    </dxf>
    <dxf>
      <font>
        <color theme="0" tint="-4.9989318521683403E-2"/>
      </font>
      <fill>
        <patternFill patternType="none">
          <bgColor auto="1"/>
        </patternFill>
      </fill>
    </dxf>
    <dxf>
      <font>
        <color theme="0" tint="-4.9989318521683403E-2"/>
      </font>
      <fill>
        <patternFill patternType="none">
          <bgColor auto="1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4.9989318521683403E-2"/>
      </font>
      <fill>
        <patternFill patternType="none">
          <bgColor auto="1"/>
        </patternFill>
      </fill>
    </dxf>
    <dxf>
      <font>
        <color theme="0" tint="-4.9989318521683403E-2"/>
      </font>
      <fill>
        <patternFill patternType="none">
          <bgColor auto="1"/>
        </patternFill>
      </fill>
    </dxf>
    <dxf>
      <font>
        <color theme="0" tint="-4.9989318521683403E-2"/>
      </font>
      <fill>
        <patternFill patternType="none">
          <bgColor auto="1"/>
        </patternFill>
      </fill>
    </dxf>
    <dxf>
      <font>
        <color theme="0" tint="-4.9989318521683403E-2"/>
      </font>
      <fill>
        <patternFill patternType="none">
          <bgColor auto="1"/>
        </patternFill>
      </fill>
    </dxf>
    <dxf>
      <font>
        <color theme="0" tint="-4.9989318521683403E-2"/>
      </font>
      <fill>
        <patternFill patternType="none">
          <bgColor auto="1"/>
        </patternFill>
      </fill>
    </dxf>
    <dxf>
      <font>
        <color theme="0" tint="-4.9989318521683403E-2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0000CC"/>
      <color rgb="FF00CC66"/>
      <color rgb="FFA0E0CC"/>
      <color rgb="FFFFEFAB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'Total In Out'!$B$149</c:f>
          <c:strCache>
            <c:ptCount val="1"/>
            <c:pt idx="0">
              <c:v>Market Cap wise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In Out'!$C$149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In Out'!$B$150:$B$152</c:f>
              <c:strCache>
                <c:ptCount val="3"/>
                <c:pt idx="0">
                  <c:v>Large Cap</c:v>
                </c:pt>
                <c:pt idx="1">
                  <c:v>Mid Cap</c:v>
                </c:pt>
                <c:pt idx="2">
                  <c:v>Small Cap</c:v>
                </c:pt>
              </c:strCache>
            </c:strRef>
          </c:cat>
          <c:val>
            <c:numRef>
              <c:f>'Total In Out'!$C$150:$C$152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F7-4B31-9A82-3C9B9AF72880}"/>
            </c:ext>
          </c:extLst>
        </c:ser>
        <c:ser>
          <c:idx val="1"/>
          <c:order val="1"/>
          <c:tx>
            <c:strRef>
              <c:f>'Total In Out'!$E$149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In Out'!$B$150:$B$152</c:f>
              <c:strCache>
                <c:ptCount val="3"/>
                <c:pt idx="0">
                  <c:v>Large Cap</c:v>
                </c:pt>
                <c:pt idx="1">
                  <c:v>Mid Cap</c:v>
                </c:pt>
                <c:pt idx="2">
                  <c:v>Small Cap</c:v>
                </c:pt>
              </c:strCache>
            </c:strRef>
          </c:cat>
          <c:val>
            <c:numRef>
              <c:f>'Total In Out'!$E$150:$E$152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F7-4B31-9A82-3C9B9AF72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8"/>
        <c:overlap val="-18"/>
        <c:axId val="1718646847"/>
        <c:axId val="1718628127"/>
      </c:barChart>
      <c:catAx>
        <c:axId val="171864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628127"/>
        <c:crosses val="autoZero"/>
        <c:auto val="1"/>
        <c:lblAlgn val="ctr"/>
        <c:lblOffset val="100"/>
        <c:noMultiLvlLbl val="0"/>
      </c:catAx>
      <c:valAx>
        <c:axId val="1718628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64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 sector Allocation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0504431327247466E-2"/>
          <c:y val="8.7898963358558527E-2"/>
          <c:w val="0.94877609888223036"/>
          <c:h val="0.5739353485986665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'Total In Out'!$C$171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 In Out'!$B$172:$B$214</c:f>
              <c:strCache>
                <c:ptCount val="40"/>
                <c:pt idx="0">
                  <c:v>Aerospace &amp; Defense</c:v>
                </c:pt>
                <c:pt idx="1">
                  <c:v>Agricultural Food &amp; other Products</c:v>
                </c:pt>
                <c:pt idx="2">
                  <c:v>Agricultural, Commercial &amp; Construction Vehicles</c:v>
                </c:pt>
                <c:pt idx="3">
                  <c:v>Auto Components</c:v>
                </c:pt>
                <c:pt idx="4">
                  <c:v>Automobiles</c:v>
                </c:pt>
                <c:pt idx="5">
                  <c:v>Banks</c:v>
                </c:pt>
                <c:pt idx="6">
                  <c:v>Capital Markets</c:v>
                </c:pt>
                <c:pt idx="7">
                  <c:v>Cement &amp; Cement Products</c:v>
                </c:pt>
                <c:pt idx="8">
                  <c:v>Chemicals &amp; Petrochemicals</c:v>
                </c:pt>
                <c:pt idx="9">
                  <c:v>Cigarettes &amp; Tobacco Products</c:v>
                </c:pt>
                <c:pt idx="10">
                  <c:v>Commercial Services &amp; Supplies</c:v>
                </c:pt>
                <c:pt idx="11">
                  <c:v>Construction</c:v>
                </c:pt>
                <c:pt idx="12">
                  <c:v>Consumable Fuels</c:v>
                </c:pt>
                <c:pt idx="13">
                  <c:v>Consumer Durables</c:v>
                </c:pt>
                <c:pt idx="14">
                  <c:v>Diversified FMCG</c:v>
                </c:pt>
                <c:pt idx="15">
                  <c:v>Electrical Equipment</c:v>
                </c:pt>
                <c:pt idx="16">
                  <c:v>Entertainment</c:v>
                </c:pt>
                <c:pt idx="17">
                  <c:v>Fertilizers &amp; Agrochemicals</c:v>
                </c:pt>
                <c:pt idx="18">
                  <c:v>Finance</c:v>
                </c:pt>
                <c:pt idx="19">
                  <c:v>Financial Technology (Fintech)</c:v>
                </c:pt>
                <c:pt idx="20">
                  <c:v>Food Products</c:v>
                </c:pt>
                <c:pt idx="21">
                  <c:v>Gas</c:v>
                </c:pt>
                <c:pt idx="22">
                  <c:v>Healthcare Services</c:v>
                </c:pt>
                <c:pt idx="23">
                  <c:v>Industrial Manufacturing</c:v>
                </c:pt>
                <c:pt idx="24">
                  <c:v>Industrial Products</c:v>
                </c:pt>
                <c:pt idx="25">
                  <c:v>Insurance</c:v>
                </c:pt>
                <c:pt idx="26">
                  <c:v>IT - Hardware</c:v>
                </c:pt>
                <c:pt idx="27">
                  <c:v>IT - Services</c:v>
                </c:pt>
                <c:pt idx="28">
                  <c:v>IT - Software</c:v>
                </c:pt>
                <c:pt idx="29">
                  <c:v>Minerals &amp; Mining</c:v>
                </c:pt>
                <c:pt idx="30">
                  <c:v>Oil</c:v>
                </c:pt>
                <c:pt idx="31">
                  <c:v>Personal Products</c:v>
                </c:pt>
                <c:pt idx="32">
                  <c:v>Petroleum Products</c:v>
                </c:pt>
                <c:pt idx="33">
                  <c:v>Pharmaceuticals &amp; Biotechnology</c:v>
                </c:pt>
                <c:pt idx="34">
                  <c:v>Power</c:v>
                </c:pt>
                <c:pt idx="35">
                  <c:v>Realty</c:v>
                </c:pt>
                <c:pt idx="36">
                  <c:v>Retailing</c:v>
                </c:pt>
                <c:pt idx="37">
                  <c:v>Telecom - Services</c:v>
                </c:pt>
                <c:pt idx="38">
                  <c:v>Transport Infrastructure</c:v>
                </c:pt>
                <c:pt idx="39">
                  <c:v>Transport Services</c:v>
                </c:pt>
              </c:strCache>
            </c:strRef>
          </c:cat>
          <c:val>
            <c:numRef>
              <c:f>'Total In Out'!$C$172:$C$214</c:f>
              <c:numCache>
                <c:formatCode>0.00%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FB-49E0-AA86-BBE949F45240}"/>
            </c:ext>
          </c:extLst>
        </c:ser>
        <c:ser>
          <c:idx val="1"/>
          <c:order val="1"/>
          <c:tx>
            <c:strRef>
              <c:f>'Total In Out'!$E$171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3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-5400000" vert="horz"/>
                <a:lstStyle/>
                <a:p>
                  <a:pPr>
                    <a:defRPr sz="800">
                      <a:latin typeface="+mn-lt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5FB-49E0-AA86-BBE949F4524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 In Out'!$B$172:$B$214</c:f>
              <c:strCache>
                <c:ptCount val="40"/>
                <c:pt idx="0">
                  <c:v>Aerospace &amp; Defense</c:v>
                </c:pt>
                <c:pt idx="1">
                  <c:v>Agricultural Food &amp; other Products</c:v>
                </c:pt>
                <c:pt idx="2">
                  <c:v>Agricultural, Commercial &amp; Construction Vehicles</c:v>
                </c:pt>
                <c:pt idx="3">
                  <c:v>Auto Components</c:v>
                </c:pt>
                <c:pt idx="4">
                  <c:v>Automobiles</c:v>
                </c:pt>
                <c:pt idx="5">
                  <c:v>Banks</c:v>
                </c:pt>
                <c:pt idx="6">
                  <c:v>Capital Markets</c:v>
                </c:pt>
                <c:pt idx="7">
                  <c:v>Cement &amp; Cement Products</c:v>
                </c:pt>
                <c:pt idx="8">
                  <c:v>Chemicals &amp; Petrochemicals</c:v>
                </c:pt>
                <c:pt idx="9">
                  <c:v>Cigarettes &amp; Tobacco Products</c:v>
                </c:pt>
                <c:pt idx="10">
                  <c:v>Commercial Services &amp; Supplies</c:v>
                </c:pt>
                <c:pt idx="11">
                  <c:v>Construction</c:v>
                </c:pt>
                <c:pt idx="12">
                  <c:v>Consumable Fuels</c:v>
                </c:pt>
                <c:pt idx="13">
                  <c:v>Consumer Durables</c:v>
                </c:pt>
                <c:pt idx="14">
                  <c:v>Diversified FMCG</c:v>
                </c:pt>
                <c:pt idx="15">
                  <c:v>Electrical Equipment</c:v>
                </c:pt>
                <c:pt idx="16">
                  <c:v>Entertainment</c:v>
                </c:pt>
                <c:pt idx="17">
                  <c:v>Fertilizers &amp; Agrochemicals</c:v>
                </c:pt>
                <c:pt idx="18">
                  <c:v>Finance</c:v>
                </c:pt>
                <c:pt idx="19">
                  <c:v>Financial Technology (Fintech)</c:v>
                </c:pt>
                <c:pt idx="20">
                  <c:v>Food Products</c:v>
                </c:pt>
                <c:pt idx="21">
                  <c:v>Gas</c:v>
                </c:pt>
                <c:pt idx="22">
                  <c:v>Healthcare Services</c:v>
                </c:pt>
                <c:pt idx="23">
                  <c:v>Industrial Manufacturing</c:v>
                </c:pt>
                <c:pt idx="24">
                  <c:v>Industrial Products</c:v>
                </c:pt>
                <c:pt idx="25">
                  <c:v>Insurance</c:v>
                </c:pt>
                <c:pt idx="26">
                  <c:v>IT - Hardware</c:v>
                </c:pt>
                <c:pt idx="27">
                  <c:v>IT - Services</c:v>
                </c:pt>
                <c:pt idx="28">
                  <c:v>IT - Software</c:v>
                </c:pt>
                <c:pt idx="29">
                  <c:v>Minerals &amp; Mining</c:v>
                </c:pt>
                <c:pt idx="30">
                  <c:v>Oil</c:v>
                </c:pt>
                <c:pt idx="31">
                  <c:v>Personal Products</c:v>
                </c:pt>
                <c:pt idx="32">
                  <c:v>Petroleum Products</c:v>
                </c:pt>
                <c:pt idx="33">
                  <c:v>Pharmaceuticals &amp; Biotechnology</c:v>
                </c:pt>
                <c:pt idx="34">
                  <c:v>Power</c:v>
                </c:pt>
                <c:pt idx="35">
                  <c:v>Realty</c:v>
                </c:pt>
                <c:pt idx="36">
                  <c:v>Retailing</c:v>
                </c:pt>
                <c:pt idx="37">
                  <c:v>Telecom - Services</c:v>
                </c:pt>
                <c:pt idx="38">
                  <c:v>Transport Infrastructure</c:v>
                </c:pt>
                <c:pt idx="39">
                  <c:v>Transport Services</c:v>
                </c:pt>
              </c:strCache>
            </c:strRef>
          </c:cat>
          <c:val>
            <c:numRef>
              <c:f>'Total In Out'!$E$172:$E$214</c:f>
              <c:numCache>
                <c:formatCode>0.00%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FB-49E0-AA86-BBE949F45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5997184"/>
        <c:axId val="145425920"/>
        <c:axId val="0"/>
      </c:bar3DChart>
      <c:catAx>
        <c:axId val="145997184"/>
        <c:scaling>
          <c:orientation val="minMax"/>
        </c:scaling>
        <c:delete val="0"/>
        <c:axPos val="b"/>
        <c:title>
          <c:overlay val="0"/>
        </c:title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1050" b="0"/>
            </a:pPr>
            <a:endParaRPr lang="en-US"/>
          </a:p>
        </c:txPr>
        <c:crossAx val="145425920"/>
        <c:crosses val="autoZero"/>
        <c:auto val="1"/>
        <c:lblAlgn val="ctr"/>
        <c:lblOffset val="100"/>
        <c:noMultiLvlLbl val="0"/>
      </c:catAx>
      <c:valAx>
        <c:axId val="145425920"/>
        <c:scaling>
          <c:orientation val="minMax"/>
          <c:max val="0.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45997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484154627373929"/>
          <c:y val="0.11429817764083022"/>
          <c:w val="0.44884525235459971"/>
          <c:h val="5.6921933364333502E-2"/>
        </c:manualLayout>
      </c:layout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0</xdr:row>
          <xdr:rowOff>28575</xdr:rowOff>
        </xdr:from>
        <xdr:to>
          <xdr:col>5</xdr:col>
          <xdr:colOff>923925</xdr:colOff>
          <xdr:row>1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3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0</xdr:row>
          <xdr:rowOff>28575</xdr:rowOff>
        </xdr:from>
        <xdr:to>
          <xdr:col>6</xdr:col>
          <xdr:colOff>923925</xdr:colOff>
          <xdr:row>1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CC" mc:Ignorable="a14" a14:legacySpreadsheetColorIndex="4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Clear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38106</xdr:colOff>
      <xdr:row>148</xdr:row>
      <xdr:rowOff>85725</xdr:rowOff>
    </xdr:from>
    <xdr:to>
      <xdr:col>10</xdr:col>
      <xdr:colOff>228600</xdr:colOff>
      <xdr:row>160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6580188" y="39693851"/>
    <xdr:ext cx="9366337" cy="61341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Q54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RowHeight="15" x14ac:dyDescent="0.25"/>
  <cols>
    <col min="1" max="1" width="5.5703125" style="82" customWidth="1"/>
    <col min="2" max="2" width="4.7109375" style="82" customWidth="1"/>
    <col min="3" max="3" width="5.28515625" style="82" customWidth="1"/>
    <col min="4" max="4" width="33.28515625" style="82" bestFit="1" customWidth="1"/>
    <col min="5" max="5" width="17.42578125" style="82" customWidth="1"/>
    <col min="6" max="7" width="14.28515625" style="82" customWidth="1"/>
    <col min="8" max="8" width="103" style="82" customWidth="1"/>
    <col min="9" max="15" width="9.140625" style="82"/>
    <col min="16" max="16" width="33.28515625" style="82" bestFit="1" customWidth="1"/>
    <col min="17" max="16384" width="9.140625" style="82"/>
  </cols>
  <sheetData>
    <row r="1" spans="2:17" x14ac:dyDescent="0.25">
      <c r="D1" s="86" t="s">
        <v>251</v>
      </c>
      <c r="E1" s="87" t="s">
        <v>187</v>
      </c>
      <c r="P1" s="82" t="s">
        <v>193</v>
      </c>
      <c r="Q1" s="82" t="s">
        <v>235</v>
      </c>
    </row>
    <row r="2" spans="2:17" x14ac:dyDescent="0.25">
      <c r="D2" s="88" t="e">
        <f>"As on "&amp;TEXT(H4,"dd-Mmm-YYYY")</f>
        <v>#REF!</v>
      </c>
      <c r="P2" s="82" t="s">
        <v>206</v>
      </c>
      <c r="Q2" s="82" t="s">
        <v>236</v>
      </c>
    </row>
    <row r="3" spans="2:17" x14ac:dyDescent="0.25">
      <c r="C3" s="83"/>
      <c r="D3" s="88" t="str">
        <f>D1</f>
        <v>Shriram Multi Sector Rotation Fund</v>
      </c>
      <c r="H3" s="83" t="str">
        <f>D1</f>
        <v>Shriram Multi Sector Rotation Fund</v>
      </c>
      <c r="P3" s="82" t="s">
        <v>207</v>
      </c>
      <c r="Q3" s="82" t="s">
        <v>237</v>
      </c>
    </row>
    <row r="4" spans="2:17" x14ac:dyDescent="0.25">
      <c r="C4" s="85" t="s">
        <v>234</v>
      </c>
      <c r="D4" s="85" t="s">
        <v>181</v>
      </c>
      <c r="E4" s="85" t="s">
        <v>182</v>
      </c>
      <c r="H4" s="84" t="e">
        <f>#REF!</f>
        <v>#REF!</v>
      </c>
      <c r="P4" s="82" t="s">
        <v>204</v>
      </c>
      <c r="Q4" s="82" t="s">
        <v>238</v>
      </c>
    </row>
    <row r="5" spans="2:17" x14ac:dyDescent="0.25">
      <c r="B5" s="89" t="e">
        <f>MAX('Total In Out'!M:M)</f>
        <v>#REF!</v>
      </c>
      <c r="C5" s="82">
        <v>1</v>
      </c>
      <c r="D5" s="82" t="str">
        <f>IFERROR(VLOOKUP(C5,'Total In Out'!L:N,3,0),"")</f>
        <v/>
      </c>
      <c r="E5" s="82" t="str">
        <f>IFERROR(VLOOKUP(B5,'Total In Out'!M:N,2,0),"")</f>
        <v/>
      </c>
      <c r="P5" s="82" t="s">
        <v>208</v>
      </c>
      <c r="Q5" s="82" t="s">
        <v>239</v>
      </c>
    </row>
    <row r="6" spans="2:17" x14ac:dyDescent="0.25">
      <c r="B6" s="82" t="e">
        <f t="shared" ref="B6:B20" si="0">IF(B5="","",IF(B5-1&lt;1,"",B5-1))</f>
        <v>#REF!</v>
      </c>
      <c r="C6" s="82">
        <v>2</v>
      </c>
      <c r="D6" s="82" t="str">
        <f>IFERROR(VLOOKUP(C6,'Total In Out'!L:N,3,0),"")</f>
        <v/>
      </c>
      <c r="E6" s="82" t="str">
        <f>IFERROR(VLOOKUP(B6,'Total In Out'!M:N,2,0),"")</f>
        <v/>
      </c>
      <c r="H6" s="85" t="s">
        <v>181</v>
      </c>
      <c r="I6" s="85"/>
      <c r="P6" s="82" t="s">
        <v>251</v>
      </c>
      <c r="Q6" s="82" t="s">
        <v>262</v>
      </c>
    </row>
    <row r="7" spans="2:17" x14ac:dyDescent="0.25">
      <c r="B7" s="82" t="e">
        <f t="shared" si="0"/>
        <v>#REF!</v>
      </c>
      <c r="C7" s="82">
        <v>3</v>
      </c>
      <c r="D7" s="82" t="str">
        <f>IFERROR(VLOOKUP(C7,'Total In Out'!L:N,3,0),"")</f>
        <v/>
      </c>
      <c r="E7" s="82" t="str">
        <f>IFERROR(VLOOKUP(B7,'Total In Out'!M:N,2,0),"")</f>
        <v/>
      </c>
      <c r="H7" s="10" t="str">
        <f>CONCATENATE(D5,", ",D6,", ",D7,", ",D8,", ",D9,", ",D10,", ",D11,", ",D12,", ",D13,", ",D14,", ",D15,", ",D16,", ",D17,", ",D18,", ",D19,", ",D20,", ",D21,", ",D22,", ",D23,", ",D24,", ",D25,", ",D26,", ",D27,", ",D28,", ",D29,", ",D30,", ",D31,", ",D32,", ",D33,", ",D34,", ",D35,", ",D36,", ",D37,", ",D38,", ",D39,", ",D40,", ",D41,", ",D42,", ",D43,", ",D44)</f>
        <v xml:space="preserve">, , , , , , , , , , , , , , , , , , , , , , , , , , , , , , , , , , , , , , , </v>
      </c>
    </row>
    <row r="8" spans="2:17" x14ac:dyDescent="0.25">
      <c r="B8" s="82" t="e">
        <f t="shared" si="0"/>
        <v>#REF!</v>
      </c>
      <c r="C8" s="82">
        <v>4</v>
      </c>
      <c r="D8" s="82" t="str">
        <f>IFERROR(VLOOKUP(C8,'Total In Out'!L:N,3,0),"")</f>
        <v/>
      </c>
      <c r="E8" s="82" t="str">
        <f>IFERROR(VLOOKUP(B8,'Total In Out'!M:N,2,0),"")</f>
        <v/>
      </c>
    </row>
    <row r="9" spans="2:17" x14ac:dyDescent="0.25">
      <c r="B9" s="82" t="e">
        <f t="shared" si="0"/>
        <v>#REF!</v>
      </c>
      <c r="C9" s="82">
        <v>5</v>
      </c>
      <c r="D9" s="82" t="str">
        <f>IFERROR(VLOOKUP(C9,'Total In Out'!L:N,3,0),"")</f>
        <v/>
      </c>
      <c r="E9" s="82" t="str">
        <f>IFERROR(VLOOKUP(B9,'Total In Out'!M:N,2,0),"")</f>
        <v/>
      </c>
    </row>
    <row r="10" spans="2:17" x14ac:dyDescent="0.25">
      <c r="B10" s="82" t="e">
        <f t="shared" si="0"/>
        <v>#REF!</v>
      </c>
      <c r="C10" s="82">
        <v>6</v>
      </c>
      <c r="D10" s="82" t="str">
        <f>IFERROR(VLOOKUP(C10,'Total In Out'!L:N,3,0),"")</f>
        <v/>
      </c>
      <c r="E10" s="82" t="str">
        <f>IFERROR(VLOOKUP(B10,'Total In Out'!M:N,2,0),"")</f>
        <v/>
      </c>
    </row>
    <row r="11" spans="2:17" x14ac:dyDescent="0.25">
      <c r="B11" s="82" t="e">
        <f t="shared" si="0"/>
        <v>#REF!</v>
      </c>
      <c r="C11" s="82">
        <v>7</v>
      </c>
      <c r="D11" s="82" t="str">
        <f>IFERROR(VLOOKUP(C11,'Total In Out'!L:N,3,0),"")</f>
        <v/>
      </c>
      <c r="E11" s="82" t="str">
        <f>IFERROR(VLOOKUP(B11,'Total In Out'!M:N,2,0),"")</f>
        <v/>
      </c>
      <c r="H11" s="85" t="s">
        <v>182</v>
      </c>
      <c r="I11" s="85"/>
    </row>
    <row r="12" spans="2:17" ht="60" x14ac:dyDescent="0.25">
      <c r="B12" s="82" t="e">
        <f t="shared" si="0"/>
        <v>#REF!</v>
      </c>
      <c r="C12" s="82">
        <v>8</v>
      </c>
      <c r="D12" s="82" t="str">
        <f>IFERROR(VLOOKUP(C12,'Total In Out'!L:N,3,0),"")</f>
        <v/>
      </c>
      <c r="E12" s="82" t="str">
        <f>IFERROR(VLOOKUP(B12,'Total In Out'!M:N,2,0),"")</f>
        <v/>
      </c>
      <c r="H12" s="10" t="str">
        <f>CONCATENATE(E5,", ",E6,", ",E7,", ",E8,", ",E9,", ",E10,", ",E11,", ",E12,", ",E13,", ",E14,", ",E15,", ",E16,", ",E17,", ",E18,", ",E19,", ",E20,", ",E21,", ",E22,", ",E23,", ",E24,", ",E25,", ",E26,", ",E27,", ",E28,", ",E29,", ",E30,", ",E31,", ",E32,", ",E33,", ",E34,", ",E35,", ",E36,", ",E37,", ",E38,", ",E39,", ",E40,", ",E41,", ",E42,", ",E43,", ",E44)</f>
        <v xml:space="preserve">, , , , , , , , , , , , , , , , , , , , , , , , , , , , , , , , , , , , , , , </v>
      </c>
    </row>
    <row r="13" spans="2:17" x14ac:dyDescent="0.25">
      <c r="B13" s="82" t="e">
        <f t="shared" si="0"/>
        <v>#REF!</v>
      </c>
      <c r="C13" s="82">
        <v>9</v>
      </c>
      <c r="D13" s="82" t="str">
        <f>IFERROR(VLOOKUP(C13,'Total In Out'!L:N,3,0),"")</f>
        <v/>
      </c>
      <c r="E13" s="82" t="str">
        <f>IFERROR(VLOOKUP(B13,'Total In Out'!M:N,2,0),"")</f>
        <v/>
      </c>
    </row>
    <row r="14" spans="2:17" x14ac:dyDescent="0.25">
      <c r="B14" s="82" t="e">
        <f t="shared" si="0"/>
        <v>#REF!</v>
      </c>
      <c r="C14" s="82">
        <v>10</v>
      </c>
      <c r="D14" s="82" t="str">
        <f>IFERROR(VLOOKUP(C14,'Total In Out'!L:N,3,0),"")</f>
        <v/>
      </c>
      <c r="E14" s="82" t="str">
        <f>IFERROR(VLOOKUP(B14,'Total In Out'!M:N,2,0),"")</f>
        <v/>
      </c>
    </row>
    <row r="15" spans="2:17" x14ac:dyDescent="0.25">
      <c r="B15" s="82" t="e">
        <f t="shared" si="0"/>
        <v>#REF!</v>
      </c>
      <c r="C15" s="82">
        <v>11</v>
      </c>
      <c r="D15" s="82" t="str">
        <f>IFERROR(VLOOKUP(C15,'Total In Out'!L:N,3,0),"")</f>
        <v/>
      </c>
      <c r="E15" s="82" t="str">
        <f>IFERROR(VLOOKUP(B15,'Total In Out'!M:N,2,0),"")</f>
        <v/>
      </c>
    </row>
    <row r="16" spans="2:17" x14ac:dyDescent="0.25">
      <c r="B16" s="82" t="e">
        <f t="shared" si="0"/>
        <v>#REF!</v>
      </c>
      <c r="C16" s="82">
        <v>12</v>
      </c>
      <c r="D16" s="82" t="str">
        <f>IFERROR(VLOOKUP(C16,'Total In Out'!L:N,3,0),"")</f>
        <v/>
      </c>
      <c r="E16" s="82" t="str">
        <f>IFERROR(VLOOKUP(B16,'Total In Out'!M:N,2,0),"")</f>
        <v/>
      </c>
    </row>
    <row r="17" spans="2:5" x14ac:dyDescent="0.25">
      <c r="B17" s="82" t="e">
        <f t="shared" si="0"/>
        <v>#REF!</v>
      </c>
      <c r="C17" s="82">
        <v>13</v>
      </c>
      <c r="D17" s="82" t="str">
        <f>IFERROR(VLOOKUP(C17,'Total In Out'!L:N,3,0),"")</f>
        <v/>
      </c>
      <c r="E17" s="82" t="str">
        <f>IFERROR(VLOOKUP(B17,'Total In Out'!M:N,2,0),"")</f>
        <v/>
      </c>
    </row>
    <row r="18" spans="2:5" x14ac:dyDescent="0.25">
      <c r="B18" s="82" t="e">
        <f t="shared" si="0"/>
        <v>#REF!</v>
      </c>
      <c r="C18" s="82">
        <v>14</v>
      </c>
      <c r="D18" s="82" t="str">
        <f>IFERROR(VLOOKUP(C18,'Total In Out'!L:N,3,0),"")</f>
        <v/>
      </c>
      <c r="E18" s="82" t="str">
        <f>IFERROR(VLOOKUP(B18,'Total In Out'!M:N,2,0),"")</f>
        <v/>
      </c>
    </row>
    <row r="19" spans="2:5" x14ac:dyDescent="0.25">
      <c r="B19" s="82" t="e">
        <f t="shared" si="0"/>
        <v>#REF!</v>
      </c>
      <c r="C19" s="82">
        <v>15</v>
      </c>
      <c r="D19" s="82" t="str">
        <f>IFERROR(VLOOKUP(C19,'Total In Out'!L:N,3,0),"")</f>
        <v/>
      </c>
      <c r="E19" s="82" t="str">
        <f>IFERROR(VLOOKUP(B19,'Total In Out'!M:N,2,0),"")</f>
        <v/>
      </c>
    </row>
    <row r="20" spans="2:5" x14ac:dyDescent="0.25">
      <c r="B20" s="82" t="e">
        <f t="shared" si="0"/>
        <v>#REF!</v>
      </c>
      <c r="C20" s="82">
        <v>16</v>
      </c>
      <c r="D20" s="82" t="str">
        <f>IFERROR(VLOOKUP(C20,'Total In Out'!L:N,3,0),"")</f>
        <v/>
      </c>
      <c r="E20" s="82" t="str">
        <f>IFERROR(VLOOKUP(B20,'Total In Out'!M:N,2,0),"")</f>
        <v/>
      </c>
    </row>
    <row r="21" spans="2:5" x14ac:dyDescent="0.25">
      <c r="B21" s="82" t="e">
        <f>IF(B20="","",IF(B20-1&lt;1,"",B20-1))</f>
        <v>#REF!</v>
      </c>
      <c r="C21" s="82">
        <v>17</v>
      </c>
      <c r="D21" s="82" t="str">
        <f>IFERROR(VLOOKUP(C21,'Total In Out'!L:N,3,0),"")</f>
        <v/>
      </c>
      <c r="E21" s="82" t="str">
        <f>IFERROR(VLOOKUP(B21,'Total In Out'!M:N,2,0),"")</f>
        <v/>
      </c>
    </row>
    <row r="22" spans="2:5" x14ac:dyDescent="0.25">
      <c r="B22" s="82" t="e">
        <f t="shared" ref="B22:B54" si="1">IF(B21="","",IF(B21-1&lt;1,"",B21-1))</f>
        <v>#REF!</v>
      </c>
      <c r="C22" s="82">
        <v>18</v>
      </c>
      <c r="D22" s="82" t="str">
        <f>IFERROR(VLOOKUP(C22,'Total In Out'!L:N,3,0),"")</f>
        <v/>
      </c>
      <c r="E22" s="82" t="str">
        <f>IFERROR(VLOOKUP(B22,'Total In Out'!M:N,2,0),"")</f>
        <v/>
      </c>
    </row>
    <row r="23" spans="2:5" x14ac:dyDescent="0.25">
      <c r="B23" s="82" t="e">
        <f t="shared" si="1"/>
        <v>#REF!</v>
      </c>
      <c r="C23" s="82">
        <v>19</v>
      </c>
      <c r="D23" s="82" t="str">
        <f>IFERROR(VLOOKUP(C23,'Total In Out'!L:N,3,0),"")</f>
        <v/>
      </c>
      <c r="E23" s="82" t="str">
        <f>IFERROR(VLOOKUP(B23,'Total In Out'!M:N,2,0),"")</f>
        <v/>
      </c>
    </row>
    <row r="24" spans="2:5" x14ac:dyDescent="0.25">
      <c r="B24" s="82" t="e">
        <f t="shared" si="1"/>
        <v>#REF!</v>
      </c>
      <c r="C24" s="82">
        <v>20</v>
      </c>
      <c r="D24" s="82" t="str">
        <f>IFERROR(VLOOKUP(C24,'Total In Out'!L:N,3,0),"")</f>
        <v/>
      </c>
      <c r="E24" s="82" t="str">
        <f>IFERROR(VLOOKUP(B24,'Total In Out'!M:N,2,0),"")</f>
        <v/>
      </c>
    </row>
    <row r="25" spans="2:5" x14ac:dyDescent="0.25">
      <c r="B25" s="82" t="e">
        <f t="shared" si="1"/>
        <v>#REF!</v>
      </c>
      <c r="C25" s="82">
        <v>21</v>
      </c>
      <c r="D25" s="82" t="str">
        <f>IFERROR(VLOOKUP(C25,'Total In Out'!L:N,3,0),"")</f>
        <v/>
      </c>
      <c r="E25" s="82" t="str">
        <f>IFERROR(VLOOKUP(B25,'Total In Out'!M:N,2,0),"")</f>
        <v/>
      </c>
    </row>
    <row r="26" spans="2:5" x14ac:dyDescent="0.25">
      <c r="B26" s="82" t="e">
        <f t="shared" si="1"/>
        <v>#REF!</v>
      </c>
      <c r="C26" s="82">
        <v>22</v>
      </c>
      <c r="D26" s="82" t="str">
        <f>IFERROR(VLOOKUP(C26,'Total In Out'!L:N,3,0),"")</f>
        <v/>
      </c>
      <c r="E26" s="82" t="str">
        <f>IFERROR(VLOOKUP(B26,'Total In Out'!M:N,2,0),"")</f>
        <v/>
      </c>
    </row>
    <row r="27" spans="2:5" x14ac:dyDescent="0.25">
      <c r="B27" s="82" t="e">
        <f t="shared" si="1"/>
        <v>#REF!</v>
      </c>
      <c r="C27" s="82">
        <v>23</v>
      </c>
      <c r="D27" s="82" t="str">
        <f>IFERROR(VLOOKUP(C27,'Total In Out'!L:N,3,0),"")</f>
        <v/>
      </c>
      <c r="E27" s="82" t="str">
        <f>IFERROR(VLOOKUP(B27,'Total In Out'!M:N,2,0),"")</f>
        <v/>
      </c>
    </row>
    <row r="28" spans="2:5" x14ac:dyDescent="0.25">
      <c r="B28" s="82" t="e">
        <f t="shared" si="1"/>
        <v>#REF!</v>
      </c>
      <c r="C28" s="82">
        <v>24</v>
      </c>
      <c r="D28" s="82" t="str">
        <f>IFERROR(VLOOKUP(C28,'Total In Out'!L:N,3,0),"")</f>
        <v/>
      </c>
      <c r="E28" s="82" t="str">
        <f>IFERROR(VLOOKUP(B28,'Total In Out'!M:N,2,0),"")</f>
        <v/>
      </c>
    </row>
    <row r="29" spans="2:5" x14ac:dyDescent="0.25">
      <c r="B29" s="82" t="e">
        <f t="shared" si="1"/>
        <v>#REF!</v>
      </c>
      <c r="C29" s="82">
        <v>25</v>
      </c>
      <c r="D29" s="82" t="str">
        <f>IFERROR(VLOOKUP(C29,'Total In Out'!L:N,3,0),"")</f>
        <v/>
      </c>
      <c r="E29" s="82" t="str">
        <f>IFERROR(VLOOKUP(B29,'Total In Out'!M:N,2,0),"")</f>
        <v/>
      </c>
    </row>
    <row r="30" spans="2:5" x14ac:dyDescent="0.25">
      <c r="B30" s="82" t="e">
        <f t="shared" si="1"/>
        <v>#REF!</v>
      </c>
      <c r="C30" s="82">
        <v>26</v>
      </c>
      <c r="D30" s="82" t="str">
        <f>IFERROR(VLOOKUP(C30,'Total In Out'!L:N,3,0),"")</f>
        <v/>
      </c>
      <c r="E30" s="82" t="str">
        <f>IFERROR(VLOOKUP(B30,'Total In Out'!M:N,2,0),"")</f>
        <v/>
      </c>
    </row>
    <row r="31" spans="2:5" x14ac:dyDescent="0.25">
      <c r="B31" s="82" t="e">
        <f t="shared" si="1"/>
        <v>#REF!</v>
      </c>
      <c r="C31" s="82">
        <v>27</v>
      </c>
      <c r="D31" s="82" t="str">
        <f>IFERROR(VLOOKUP(C31,'Total In Out'!L:N,3,0),"")</f>
        <v/>
      </c>
      <c r="E31" s="82" t="str">
        <f>IFERROR(VLOOKUP(B31,'Total In Out'!M:N,2,0),"")</f>
        <v/>
      </c>
    </row>
    <row r="32" spans="2:5" x14ac:dyDescent="0.25">
      <c r="B32" s="82" t="e">
        <f t="shared" si="1"/>
        <v>#REF!</v>
      </c>
      <c r="C32" s="82">
        <v>28</v>
      </c>
      <c r="D32" s="82" t="str">
        <f>IFERROR(VLOOKUP(C32,'Total In Out'!L:N,3,0),"")</f>
        <v/>
      </c>
      <c r="E32" s="82" t="str">
        <f>IFERROR(VLOOKUP(B32,'Total In Out'!M:N,2,0),"")</f>
        <v/>
      </c>
    </row>
    <row r="33" spans="2:5" x14ac:dyDescent="0.25">
      <c r="B33" s="82" t="e">
        <f t="shared" si="1"/>
        <v>#REF!</v>
      </c>
      <c r="C33" s="82">
        <v>29</v>
      </c>
      <c r="D33" s="82" t="str">
        <f>IFERROR(VLOOKUP(C33,'Total In Out'!L:N,3,0),"")</f>
        <v/>
      </c>
      <c r="E33" s="82" t="str">
        <f>IFERROR(VLOOKUP(B33,'Total In Out'!M:N,2,0),"")</f>
        <v/>
      </c>
    </row>
    <row r="34" spans="2:5" x14ac:dyDescent="0.25">
      <c r="B34" s="82" t="e">
        <f t="shared" si="1"/>
        <v>#REF!</v>
      </c>
      <c r="C34" s="82">
        <v>30</v>
      </c>
      <c r="D34" s="82" t="str">
        <f>IFERROR(VLOOKUP(C34,'Total In Out'!L:N,3,0),"")</f>
        <v/>
      </c>
      <c r="E34" s="82" t="str">
        <f>IFERROR(VLOOKUP(B34,'Total In Out'!M:N,2,0),"")</f>
        <v/>
      </c>
    </row>
    <row r="35" spans="2:5" x14ac:dyDescent="0.25">
      <c r="B35" s="82" t="e">
        <f t="shared" si="1"/>
        <v>#REF!</v>
      </c>
      <c r="C35" s="82">
        <v>31</v>
      </c>
      <c r="D35" s="82" t="str">
        <f>IFERROR(VLOOKUP(C35,'Total In Out'!L:N,3,0),"")</f>
        <v/>
      </c>
      <c r="E35" s="82" t="str">
        <f>IFERROR(VLOOKUP(B35,'Total In Out'!M:N,2,0),"")</f>
        <v/>
      </c>
    </row>
    <row r="36" spans="2:5" x14ac:dyDescent="0.25">
      <c r="B36" s="82" t="e">
        <f t="shared" si="1"/>
        <v>#REF!</v>
      </c>
      <c r="C36" s="82">
        <v>32</v>
      </c>
      <c r="D36" s="82" t="str">
        <f>IFERROR(VLOOKUP(C36,'Total In Out'!L:N,3,0),"")</f>
        <v/>
      </c>
      <c r="E36" s="82" t="str">
        <f>IFERROR(VLOOKUP(B36,'Total In Out'!M:N,2,0),"")</f>
        <v/>
      </c>
    </row>
    <row r="37" spans="2:5" x14ac:dyDescent="0.25">
      <c r="B37" s="82" t="e">
        <f t="shared" si="1"/>
        <v>#REF!</v>
      </c>
      <c r="C37" s="82">
        <v>33</v>
      </c>
      <c r="D37" s="82" t="str">
        <f>IFERROR(VLOOKUP(C37,'Total In Out'!L:N,3,0),"")</f>
        <v/>
      </c>
      <c r="E37" s="82" t="str">
        <f>IFERROR(VLOOKUP(B37,'Total In Out'!M:N,2,0),"")</f>
        <v/>
      </c>
    </row>
    <row r="38" spans="2:5" x14ac:dyDescent="0.25">
      <c r="B38" s="82" t="e">
        <f t="shared" si="1"/>
        <v>#REF!</v>
      </c>
      <c r="C38" s="82">
        <v>34</v>
      </c>
      <c r="D38" s="82" t="str">
        <f>IFERROR(VLOOKUP(C38,'Total In Out'!L:N,3,0),"")</f>
        <v/>
      </c>
      <c r="E38" s="82" t="str">
        <f>IFERROR(VLOOKUP(B38,'Total In Out'!M:N,2,0),"")</f>
        <v/>
      </c>
    </row>
    <row r="39" spans="2:5" x14ac:dyDescent="0.25">
      <c r="B39" s="82" t="e">
        <f t="shared" si="1"/>
        <v>#REF!</v>
      </c>
      <c r="C39" s="82">
        <v>35</v>
      </c>
      <c r="D39" s="82" t="str">
        <f>IFERROR(VLOOKUP(C39,'Total In Out'!L:N,3,0),"")</f>
        <v/>
      </c>
      <c r="E39" s="82" t="str">
        <f>IFERROR(VLOOKUP(B39,'Total In Out'!M:N,2,0),"")</f>
        <v/>
      </c>
    </row>
    <row r="40" spans="2:5" x14ac:dyDescent="0.25">
      <c r="B40" s="82" t="e">
        <f t="shared" si="1"/>
        <v>#REF!</v>
      </c>
      <c r="C40" s="82">
        <v>36</v>
      </c>
      <c r="D40" s="82" t="str">
        <f>IFERROR(VLOOKUP(C40,'Total In Out'!L:N,3,0),"")</f>
        <v/>
      </c>
      <c r="E40" s="82" t="str">
        <f>IFERROR(VLOOKUP(B40,'Total In Out'!M:N,2,0),"")</f>
        <v/>
      </c>
    </row>
    <row r="41" spans="2:5" x14ac:dyDescent="0.25">
      <c r="B41" s="82" t="e">
        <f t="shared" si="1"/>
        <v>#REF!</v>
      </c>
      <c r="C41" s="82">
        <v>37</v>
      </c>
      <c r="D41" s="82" t="str">
        <f>IFERROR(VLOOKUP(C41,'Total In Out'!L:N,3,0),"")</f>
        <v/>
      </c>
      <c r="E41" s="82" t="str">
        <f>IFERROR(VLOOKUP(B41,'Total In Out'!M:N,2,0),"")</f>
        <v/>
      </c>
    </row>
    <row r="42" spans="2:5" x14ac:dyDescent="0.25">
      <c r="B42" s="82" t="e">
        <f t="shared" si="1"/>
        <v>#REF!</v>
      </c>
      <c r="C42" s="82">
        <v>38</v>
      </c>
      <c r="D42" s="82" t="str">
        <f>IFERROR(VLOOKUP(C42,'Total In Out'!L:N,3,0),"")</f>
        <v/>
      </c>
      <c r="E42" s="82" t="str">
        <f>IFERROR(VLOOKUP(B42,'Total In Out'!M:N,2,0),"")</f>
        <v/>
      </c>
    </row>
    <row r="43" spans="2:5" x14ac:dyDescent="0.25">
      <c r="B43" s="82" t="e">
        <f t="shared" si="1"/>
        <v>#REF!</v>
      </c>
      <c r="C43" s="82">
        <v>39</v>
      </c>
      <c r="D43" s="82" t="str">
        <f>IFERROR(VLOOKUP(C43,'Total In Out'!L:N,3,0),"")</f>
        <v/>
      </c>
      <c r="E43" s="82" t="str">
        <f>IFERROR(VLOOKUP(B43,'Total In Out'!M:N,2,0),"")</f>
        <v/>
      </c>
    </row>
    <row r="44" spans="2:5" x14ac:dyDescent="0.25">
      <c r="B44" s="82" t="e">
        <f t="shared" si="1"/>
        <v>#REF!</v>
      </c>
      <c r="C44" s="82">
        <v>40</v>
      </c>
      <c r="D44" s="82" t="str">
        <f>IFERROR(VLOOKUP(C44,'Total In Out'!L:N,3,0),"")</f>
        <v/>
      </c>
      <c r="E44" s="82" t="str">
        <f>IFERROR(VLOOKUP(B44,'Total In Out'!M:N,2,0),"")</f>
        <v/>
      </c>
    </row>
    <row r="45" spans="2:5" x14ac:dyDescent="0.25">
      <c r="B45" s="82" t="e">
        <f t="shared" si="1"/>
        <v>#REF!</v>
      </c>
      <c r="C45" s="82">
        <v>41</v>
      </c>
      <c r="D45" s="82" t="str">
        <f>IFERROR(VLOOKUP(C45,'Total In Out'!L:N,3,0),"")</f>
        <v/>
      </c>
      <c r="E45" s="82" t="str">
        <f>IFERROR(VLOOKUP(B45,'Total In Out'!M:N,2,0),"")</f>
        <v/>
      </c>
    </row>
    <row r="46" spans="2:5" x14ac:dyDescent="0.25">
      <c r="B46" s="82" t="e">
        <f t="shared" si="1"/>
        <v>#REF!</v>
      </c>
      <c r="C46" s="82">
        <v>42</v>
      </c>
      <c r="D46" s="82" t="str">
        <f>IFERROR(VLOOKUP(C46,'Total In Out'!L:N,3,0),"")</f>
        <v/>
      </c>
      <c r="E46" s="82" t="str">
        <f>IFERROR(VLOOKUP(B46,'Total In Out'!M:N,2,0),"")</f>
        <v/>
      </c>
    </row>
    <row r="47" spans="2:5" x14ac:dyDescent="0.25">
      <c r="B47" s="82" t="e">
        <f t="shared" si="1"/>
        <v>#REF!</v>
      </c>
      <c r="C47" s="82">
        <v>43</v>
      </c>
      <c r="D47" s="82" t="str">
        <f>IFERROR(VLOOKUP(C47,'Total In Out'!L:N,3,0),"")</f>
        <v/>
      </c>
      <c r="E47" s="82" t="str">
        <f>IFERROR(VLOOKUP(B47,'Total In Out'!M:N,2,0),"")</f>
        <v/>
      </c>
    </row>
    <row r="48" spans="2:5" x14ac:dyDescent="0.25">
      <c r="B48" s="82" t="e">
        <f t="shared" si="1"/>
        <v>#REF!</v>
      </c>
      <c r="C48" s="82">
        <v>44</v>
      </c>
      <c r="D48" s="82" t="str">
        <f>IFERROR(VLOOKUP(C48,'Total In Out'!L:N,3,0),"")</f>
        <v/>
      </c>
      <c r="E48" s="82" t="str">
        <f>IFERROR(VLOOKUP(B48,'Total In Out'!M:N,2,0),"")</f>
        <v/>
      </c>
    </row>
    <row r="49" spans="2:5" x14ac:dyDescent="0.25">
      <c r="B49" s="82" t="e">
        <f t="shared" si="1"/>
        <v>#REF!</v>
      </c>
      <c r="C49" s="82">
        <v>45</v>
      </c>
      <c r="D49" s="82" t="str">
        <f>IFERROR(VLOOKUP(C49,'Total In Out'!L:N,3,0),"")</f>
        <v/>
      </c>
      <c r="E49" s="82" t="str">
        <f>IFERROR(VLOOKUP(B49,'Total In Out'!M:N,2,0),"")</f>
        <v/>
      </c>
    </row>
    <row r="50" spans="2:5" x14ac:dyDescent="0.25">
      <c r="B50" s="82" t="e">
        <f t="shared" si="1"/>
        <v>#REF!</v>
      </c>
      <c r="C50" s="82">
        <v>46</v>
      </c>
      <c r="D50" s="82" t="str">
        <f>IFERROR(VLOOKUP(C50,'Total In Out'!L:N,3,0),"")</f>
        <v/>
      </c>
      <c r="E50" s="82" t="str">
        <f>IFERROR(VLOOKUP(B50,'Total In Out'!M:N,2,0),"")</f>
        <v/>
      </c>
    </row>
    <row r="51" spans="2:5" x14ac:dyDescent="0.25">
      <c r="B51" s="82" t="e">
        <f t="shared" si="1"/>
        <v>#REF!</v>
      </c>
      <c r="C51" s="82">
        <v>47</v>
      </c>
      <c r="D51" s="82" t="str">
        <f>IFERROR(VLOOKUP(C51,'Total In Out'!L:N,3,0),"")</f>
        <v/>
      </c>
      <c r="E51" s="82" t="str">
        <f>IFERROR(VLOOKUP(B51,'Total In Out'!M:N,2,0),"")</f>
        <v/>
      </c>
    </row>
    <row r="52" spans="2:5" x14ac:dyDescent="0.25">
      <c r="B52" s="82" t="e">
        <f t="shared" si="1"/>
        <v>#REF!</v>
      </c>
      <c r="C52" s="82">
        <v>48</v>
      </c>
      <c r="D52" s="82" t="str">
        <f>IFERROR(VLOOKUP(C52,'Total In Out'!L:N,3,0),"")</f>
        <v/>
      </c>
      <c r="E52" s="82" t="str">
        <f>IFERROR(VLOOKUP(B52,'Total In Out'!M:N,2,0),"")</f>
        <v/>
      </c>
    </row>
    <row r="53" spans="2:5" x14ac:dyDescent="0.25">
      <c r="B53" s="82" t="e">
        <f t="shared" si="1"/>
        <v>#REF!</v>
      </c>
      <c r="C53" s="82">
        <v>49</v>
      </c>
      <c r="D53" s="82" t="str">
        <f>IFERROR(VLOOKUP(C53,'Total In Out'!L:N,3,0),"")</f>
        <v/>
      </c>
      <c r="E53" s="82" t="str">
        <f>IFERROR(VLOOKUP(B53,'Total In Out'!M:N,2,0),"")</f>
        <v/>
      </c>
    </row>
    <row r="54" spans="2:5" x14ac:dyDescent="0.25">
      <c r="B54" s="82" t="e">
        <f t="shared" si="1"/>
        <v>#REF!</v>
      </c>
      <c r="C54" s="82">
        <v>50</v>
      </c>
      <c r="D54" s="82" t="str">
        <f>IFERROR(VLOOKUP(C54,'Total In Out'!L:N,3,0),"")</f>
        <v/>
      </c>
      <c r="E54" s="82" t="str">
        <f>IFERROR(VLOOKUP(B54,'Total In Out'!M:N,2,0),"")</f>
        <v/>
      </c>
    </row>
  </sheetData>
  <dataValidations count="1">
    <dataValidation type="list" allowBlank="1" showInputMessage="1" showErrorMessage="1" sqref="D1" xr:uid="{00000000-0002-0000-0000-000000000000}">
      <formula1>$P$1:$P$6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 macro="[0]!CopyAndPasteBasedOnDropdown">
                <anchor moveWithCells="1">
                  <from>
                    <xdr:col>5</xdr:col>
                    <xdr:colOff>133350</xdr:colOff>
                    <xdr:row>0</xdr:row>
                    <xdr:rowOff>28575</xdr:rowOff>
                  </from>
                  <to>
                    <xdr:col>5</xdr:col>
                    <xdr:colOff>923925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 macro="[0]!ClearSheetValues">
                <anchor moveWithCells="1">
                  <from>
                    <xdr:col>6</xdr:col>
                    <xdr:colOff>133350</xdr:colOff>
                    <xdr:row>0</xdr:row>
                    <xdr:rowOff>28575</xdr:rowOff>
                  </from>
                  <to>
                    <xdr:col>6</xdr:col>
                    <xdr:colOff>923925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1:AA9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Y1" sqref="Y1:AA99"/>
    </sheetView>
  </sheetViews>
  <sheetFormatPr defaultRowHeight="15" x14ac:dyDescent="0.25"/>
  <cols>
    <col min="1" max="1" width="4.85546875" style="18" customWidth="1"/>
    <col min="2" max="3" width="19.5703125" customWidth="1"/>
    <col min="4" max="4" width="5.85546875" customWidth="1"/>
    <col min="5" max="5" width="1.140625" style="111" customWidth="1"/>
    <col min="6" max="6" width="4.85546875" style="18" customWidth="1"/>
    <col min="7" max="8" width="19.5703125" customWidth="1"/>
    <col min="9" max="9" width="5.85546875" customWidth="1"/>
    <col min="10" max="10" width="1.140625" style="111" customWidth="1"/>
    <col min="11" max="11" width="4.85546875" style="18" customWidth="1"/>
    <col min="12" max="13" width="19.5703125" customWidth="1"/>
    <col min="14" max="14" width="5.85546875" customWidth="1"/>
    <col min="15" max="15" width="1.140625" style="111" customWidth="1"/>
    <col min="16" max="16" width="4.85546875" style="18" customWidth="1"/>
    <col min="17" max="18" width="19.5703125" customWidth="1"/>
    <col min="19" max="19" width="5.85546875" customWidth="1"/>
    <col min="20" max="20" width="1.140625" style="111" customWidth="1"/>
    <col min="21" max="21" width="4.85546875" style="18" customWidth="1"/>
    <col min="22" max="23" width="19.5703125" customWidth="1"/>
    <col min="24" max="24" width="1.140625" style="111" customWidth="1"/>
    <col min="25" max="25" width="4.85546875" style="18" customWidth="1"/>
    <col min="26" max="27" width="19.5703125" customWidth="1"/>
  </cols>
  <sheetData>
    <row r="1" spans="1:27" x14ac:dyDescent="0.25">
      <c r="A1" s="100"/>
      <c r="B1" s="88" t="s">
        <v>422</v>
      </c>
      <c r="C1" s="110"/>
      <c r="F1" s="100"/>
      <c r="G1" s="88" t="s">
        <v>422</v>
      </c>
      <c r="H1" s="110"/>
      <c r="K1" s="100"/>
      <c r="L1" s="88" t="s">
        <v>422</v>
      </c>
      <c r="M1" s="110"/>
      <c r="P1" s="100"/>
      <c r="Q1" s="88" t="s">
        <v>422</v>
      </c>
      <c r="R1" s="110"/>
      <c r="U1" s="100"/>
      <c r="V1" s="88" t="s">
        <v>422</v>
      </c>
      <c r="W1" s="110"/>
      <c r="Y1" s="100"/>
      <c r="Z1" s="88" t="s">
        <v>422</v>
      </c>
      <c r="AA1" s="110"/>
    </row>
    <row r="2" spans="1:27" x14ac:dyDescent="0.25">
      <c r="A2" s="113"/>
      <c r="B2" s="112" t="s">
        <v>193</v>
      </c>
      <c r="C2" s="113"/>
      <c r="F2" s="113"/>
      <c r="G2" s="112" t="s">
        <v>206</v>
      </c>
      <c r="H2" s="113"/>
      <c r="K2" s="113"/>
      <c r="L2" s="112" t="s">
        <v>207</v>
      </c>
      <c r="M2" s="113"/>
      <c r="P2" s="113"/>
      <c r="Q2" s="112" t="s">
        <v>204</v>
      </c>
      <c r="R2" s="113"/>
      <c r="U2" s="113"/>
      <c r="V2" s="112" t="s">
        <v>208</v>
      </c>
      <c r="W2" s="113"/>
      <c r="Y2" s="113"/>
      <c r="Z2" s="112" t="s">
        <v>251</v>
      </c>
      <c r="AA2" s="113"/>
    </row>
    <row r="3" spans="1:27" x14ac:dyDescent="0.25">
      <c r="A3" s="114" t="s">
        <v>234</v>
      </c>
      <c r="B3" s="115" t="s">
        <v>181</v>
      </c>
      <c r="C3" s="114" t="s">
        <v>182</v>
      </c>
      <c r="F3" s="114" t="s">
        <v>234</v>
      </c>
      <c r="G3" s="115" t="s">
        <v>181</v>
      </c>
      <c r="H3" s="114" t="s">
        <v>182</v>
      </c>
      <c r="K3" s="114" t="s">
        <v>234</v>
      </c>
      <c r="L3" s="115" t="s">
        <v>181</v>
      </c>
      <c r="M3" s="114" t="s">
        <v>182</v>
      </c>
      <c r="P3" s="114" t="s">
        <v>234</v>
      </c>
      <c r="Q3" s="115" t="s">
        <v>181</v>
      </c>
      <c r="R3" s="114" t="s">
        <v>182</v>
      </c>
      <c r="U3" s="114" t="s">
        <v>234</v>
      </c>
      <c r="V3" s="115" t="s">
        <v>181</v>
      </c>
      <c r="W3" s="114" t="s">
        <v>182</v>
      </c>
      <c r="Y3" s="114" t="s">
        <v>234</v>
      </c>
      <c r="Z3" s="115" t="s">
        <v>181</v>
      </c>
      <c r="AA3" s="114" t="s">
        <v>182</v>
      </c>
    </row>
    <row r="4" spans="1:27" x14ac:dyDescent="0.25">
      <c r="A4" s="100">
        <v>1</v>
      </c>
      <c r="B4" s="82" t="s">
        <v>423</v>
      </c>
      <c r="C4" s="100" t="s">
        <v>423</v>
      </c>
      <c r="F4" s="100">
        <v>1</v>
      </c>
      <c r="G4" s="82" t="s">
        <v>64</v>
      </c>
      <c r="H4" s="100" t="s">
        <v>78</v>
      </c>
      <c r="K4" s="100">
        <v>1</v>
      </c>
      <c r="L4" s="82" t="s">
        <v>64</v>
      </c>
      <c r="M4" s="100" t="s">
        <v>78</v>
      </c>
      <c r="P4" s="100">
        <v>1</v>
      </c>
      <c r="Q4" s="82" t="s">
        <v>423</v>
      </c>
      <c r="R4" s="100" t="s">
        <v>73</v>
      </c>
      <c r="U4" s="100">
        <v>1</v>
      </c>
      <c r="V4" s="82" t="s">
        <v>423</v>
      </c>
      <c r="W4" s="100" t="s">
        <v>423</v>
      </c>
      <c r="Y4" s="100">
        <v>1</v>
      </c>
      <c r="Z4" s="82" t="s">
        <v>423</v>
      </c>
      <c r="AA4" s="100" t="s">
        <v>423</v>
      </c>
    </row>
    <row r="5" spans="1:27" x14ac:dyDescent="0.25">
      <c r="A5" s="100">
        <v>2</v>
      </c>
      <c r="B5" s="82" t="s">
        <v>423</v>
      </c>
      <c r="C5" s="100" t="s">
        <v>423</v>
      </c>
      <c r="F5" s="100">
        <v>2</v>
      </c>
      <c r="G5" s="82" t="s">
        <v>104</v>
      </c>
      <c r="H5" s="100" t="s">
        <v>40</v>
      </c>
      <c r="K5" s="100">
        <v>2</v>
      </c>
      <c r="L5" s="82" t="s">
        <v>104</v>
      </c>
      <c r="M5" s="100" t="s">
        <v>40</v>
      </c>
      <c r="P5" s="100">
        <v>2</v>
      </c>
      <c r="Q5" s="82" t="s">
        <v>423</v>
      </c>
      <c r="R5" s="100" t="s">
        <v>423</v>
      </c>
      <c r="U5" s="100">
        <v>2</v>
      </c>
      <c r="V5" s="82" t="s">
        <v>423</v>
      </c>
      <c r="W5" s="100" t="s">
        <v>423</v>
      </c>
      <c r="Y5" s="100">
        <v>2</v>
      </c>
      <c r="Z5" s="82" t="s">
        <v>423</v>
      </c>
      <c r="AA5" s="100" t="s">
        <v>423</v>
      </c>
    </row>
    <row r="6" spans="1:27" x14ac:dyDescent="0.25">
      <c r="A6" s="100">
        <v>3</v>
      </c>
      <c r="B6" s="82" t="s">
        <v>423</v>
      </c>
      <c r="C6" s="100" t="s">
        <v>423</v>
      </c>
      <c r="F6" s="100">
        <v>3</v>
      </c>
      <c r="G6" s="82" t="s">
        <v>13</v>
      </c>
      <c r="H6" s="100" t="s">
        <v>43</v>
      </c>
      <c r="K6" s="100">
        <v>3</v>
      </c>
      <c r="L6" s="82" t="s">
        <v>13</v>
      </c>
      <c r="M6" s="100" t="s">
        <v>43</v>
      </c>
      <c r="P6" s="100">
        <v>3</v>
      </c>
      <c r="Q6" s="82" t="s">
        <v>423</v>
      </c>
      <c r="R6" s="100" t="s">
        <v>423</v>
      </c>
      <c r="U6" s="100">
        <v>3</v>
      </c>
      <c r="V6" s="82" t="s">
        <v>423</v>
      </c>
      <c r="W6" s="100" t="s">
        <v>423</v>
      </c>
      <c r="Y6" s="100">
        <v>3</v>
      </c>
      <c r="Z6" s="82" t="s">
        <v>423</v>
      </c>
      <c r="AA6" s="100" t="s">
        <v>423</v>
      </c>
    </row>
    <row r="7" spans="1:27" x14ac:dyDescent="0.25">
      <c r="A7" s="100">
        <v>4</v>
      </c>
      <c r="B7" s="82" t="s">
        <v>423</v>
      </c>
      <c r="C7" s="100" t="s">
        <v>423</v>
      </c>
      <c r="F7" s="100">
        <v>4</v>
      </c>
      <c r="G7" s="82" t="s">
        <v>423</v>
      </c>
      <c r="H7" s="100" t="s">
        <v>423</v>
      </c>
      <c r="K7" s="100">
        <v>4</v>
      </c>
      <c r="L7" s="82" t="s">
        <v>423</v>
      </c>
      <c r="M7" s="100" t="s">
        <v>423</v>
      </c>
      <c r="P7" s="100">
        <v>4</v>
      </c>
      <c r="Q7" s="82" t="s">
        <v>423</v>
      </c>
      <c r="R7" s="100" t="s">
        <v>423</v>
      </c>
      <c r="U7" s="100">
        <v>4</v>
      </c>
      <c r="V7" s="82" t="s">
        <v>423</v>
      </c>
      <c r="W7" s="100" t="s">
        <v>423</v>
      </c>
      <c r="Y7" s="100">
        <v>4</v>
      </c>
      <c r="Z7" s="82" t="s">
        <v>423</v>
      </c>
      <c r="AA7" s="100" t="s">
        <v>423</v>
      </c>
    </row>
    <row r="8" spans="1:27" x14ac:dyDescent="0.25">
      <c r="A8" s="100">
        <v>5</v>
      </c>
      <c r="B8" s="82" t="s">
        <v>423</v>
      </c>
      <c r="C8" s="100" t="s">
        <v>423</v>
      </c>
      <c r="F8" s="100">
        <v>5</v>
      </c>
      <c r="G8" s="82" t="s">
        <v>423</v>
      </c>
      <c r="H8" s="100" t="s">
        <v>423</v>
      </c>
      <c r="K8" s="100">
        <v>5</v>
      </c>
      <c r="L8" s="82" t="s">
        <v>423</v>
      </c>
      <c r="M8" s="100" t="s">
        <v>423</v>
      </c>
      <c r="P8" s="100">
        <v>5</v>
      </c>
      <c r="Q8" s="82" t="s">
        <v>423</v>
      </c>
      <c r="R8" s="100" t="s">
        <v>423</v>
      </c>
      <c r="U8" s="100">
        <v>5</v>
      </c>
      <c r="V8" s="82" t="s">
        <v>423</v>
      </c>
      <c r="W8" s="100" t="s">
        <v>423</v>
      </c>
      <c r="Y8" s="100">
        <v>5</v>
      </c>
      <c r="Z8" s="82" t="s">
        <v>423</v>
      </c>
      <c r="AA8" s="100" t="s">
        <v>423</v>
      </c>
    </row>
    <row r="9" spans="1:27" x14ac:dyDescent="0.25">
      <c r="A9" s="100">
        <v>6</v>
      </c>
      <c r="B9" s="82" t="s">
        <v>423</v>
      </c>
      <c r="C9" s="100" t="s">
        <v>423</v>
      </c>
      <c r="F9" s="100">
        <v>6</v>
      </c>
      <c r="G9" s="82" t="s">
        <v>423</v>
      </c>
      <c r="H9" s="100" t="s">
        <v>423</v>
      </c>
      <c r="K9" s="100">
        <v>6</v>
      </c>
      <c r="L9" s="82" t="s">
        <v>423</v>
      </c>
      <c r="M9" s="100" t="s">
        <v>423</v>
      </c>
      <c r="P9" s="100">
        <v>6</v>
      </c>
      <c r="Q9" s="82" t="s">
        <v>423</v>
      </c>
      <c r="R9" s="100" t="s">
        <v>423</v>
      </c>
      <c r="U9" s="100">
        <v>6</v>
      </c>
      <c r="V9" s="82" t="s">
        <v>423</v>
      </c>
      <c r="W9" s="100" t="s">
        <v>423</v>
      </c>
      <c r="Y9" s="100">
        <v>6</v>
      </c>
      <c r="Z9" s="82" t="s">
        <v>423</v>
      </c>
      <c r="AA9" s="100" t="s">
        <v>423</v>
      </c>
    </row>
    <row r="10" spans="1:27" x14ac:dyDescent="0.25">
      <c r="A10" s="100">
        <v>7</v>
      </c>
      <c r="B10" s="82" t="s">
        <v>423</v>
      </c>
      <c r="C10" s="100" t="s">
        <v>423</v>
      </c>
      <c r="F10" s="100">
        <v>7</v>
      </c>
      <c r="G10" s="82" t="s">
        <v>423</v>
      </c>
      <c r="H10" s="100" t="s">
        <v>423</v>
      </c>
      <c r="K10" s="100">
        <v>7</v>
      </c>
      <c r="L10" s="82" t="s">
        <v>423</v>
      </c>
      <c r="M10" s="100" t="s">
        <v>423</v>
      </c>
      <c r="P10" s="100">
        <v>7</v>
      </c>
      <c r="Q10" s="82" t="s">
        <v>423</v>
      </c>
      <c r="R10" s="100" t="s">
        <v>423</v>
      </c>
      <c r="U10" s="100">
        <v>7</v>
      </c>
      <c r="V10" s="82" t="s">
        <v>423</v>
      </c>
      <c r="W10" s="100" t="s">
        <v>423</v>
      </c>
      <c r="Y10" s="100">
        <v>7</v>
      </c>
      <c r="Z10" s="82" t="s">
        <v>423</v>
      </c>
      <c r="AA10" s="100" t="s">
        <v>423</v>
      </c>
    </row>
    <row r="11" spans="1:27" x14ac:dyDescent="0.25">
      <c r="A11" s="100">
        <v>8</v>
      </c>
      <c r="B11" s="82" t="s">
        <v>423</v>
      </c>
      <c r="C11" s="100" t="s">
        <v>423</v>
      </c>
      <c r="F11" s="100">
        <v>8</v>
      </c>
      <c r="G11" s="82" t="s">
        <v>423</v>
      </c>
      <c r="H11" s="100" t="s">
        <v>423</v>
      </c>
      <c r="K11" s="100">
        <v>8</v>
      </c>
      <c r="L11" s="82" t="s">
        <v>423</v>
      </c>
      <c r="M11" s="100" t="s">
        <v>423</v>
      </c>
      <c r="P11" s="100">
        <v>8</v>
      </c>
      <c r="Q11" s="82" t="s">
        <v>423</v>
      </c>
      <c r="R11" s="100" t="s">
        <v>423</v>
      </c>
      <c r="U11" s="100">
        <v>8</v>
      </c>
      <c r="V11" s="82" t="s">
        <v>423</v>
      </c>
      <c r="W11" s="100" t="s">
        <v>423</v>
      </c>
      <c r="Y11" s="100">
        <v>8</v>
      </c>
      <c r="Z11" s="82" t="s">
        <v>423</v>
      </c>
      <c r="AA11" s="100" t="s">
        <v>423</v>
      </c>
    </row>
    <row r="12" spans="1:27" x14ac:dyDescent="0.25">
      <c r="A12" s="100">
        <v>9</v>
      </c>
      <c r="B12" s="82" t="s">
        <v>423</v>
      </c>
      <c r="C12" s="100" t="s">
        <v>423</v>
      </c>
      <c r="F12" s="100">
        <v>9</v>
      </c>
      <c r="G12" s="82" t="s">
        <v>423</v>
      </c>
      <c r="H12" s="100" t="s">
        <v>423</v>
      </c>
      <c r="K12" s="100">
        <v>9</v>
      </c>
      <c r="L12" s="82" t="s">
        <v>423</v>
      </c>
      <c r="M12" s="100" t="s">
        <v>423</v>
      </c>
      <c r="P12" s="100">
        <v>9</v>
      </c>
      <c r="Q12" s="82" t="s">
        <v>423</v>
      </c>
      <c r="R12" s="100" t="s">
        <v>423</v>
      </c>
      <c r="U12" s="100">
        <v>9</v>
      </c>
      <c r="V12" s="82" t="s">
        <v>423</v>
      </c>
      <c r="W12" s="100" t="s">
        <v>423</v>
      </c>
      <c r="Y12" s="100">
        <v>9</v>
      </c>
      <c r="Z12" s="82" t="s">
        <v>423</v>
      </c>
      <c r="AA12" s="100" t="s">
        <v>423</v>
      </c>
    </row>
    <row r="13" spans="1:27" x14ac:dyDescent="0.25">
      <c r="A13" s="100">
        <v>10</v>
      </c>
      <c r="B13" s="82" t="s">
        <v>423</v>
      </c>
      <c r="C13" s="100" t="s">
        <v>423</v>
      </c>
      <c r="F13" s="100">
        <v>10</v>
      </c>
      <c r="G13" s="82" t="s">
        <v>423</v>
      </c>
      <c r="H13" s="100" t="s">
        <v>423</v>
      </c>
      <c r="K13" s="100">
        <v>10</v>
      </c>
      <c r="L13" s="82" t="s">
        <v>423</v>
      </c>
      <c r="M13" s="100" t="s">
        <v>423</v>
      </c>
      <c r="P13" s="100">
        <v>10</v>
      </c>
      <c r="Q13" s="82" t="s">
        <v>423</v>
      </c>
      <c r="R13" s="100" t="s">
        <v>423</v>
      </c>
      <c r="U13" s="100">
        <v>10</v>
      </c>
      <c r="V13" s="82" t="s">
        <v>423</v>
      </c>
      <c r="W13" s="100" t="s">
        <v>423</v>
      </c>
      <c r="Y13" s="100">
        <v>10</v>
      </c>
      <c r="Z13" s="82" t="s">
        <v>423</v>
      </c>
      <c r="AA13" s="100" t="s">
        <v>423</v>
      </c>
    </row>
    <row r="14" spans="1:27" x14ac:dyDescent="0.25">
      <c r="A14" s="100">
        <v>11</v>
      </c>
      <c r="B14" s="82" t="s">
        <v>423</v>
      </c>
      <c r="C14" s="100" t="s">
        <v>423</v>
      </c>
      <c r="F14" s="100">
        <v>11</v>
      </c>
      <c r="G14" s="82" t="s">
        <v>423</v>
      </c>
      <c r="H14" s="100" t="s">
        <v>423</v>
      </c>
      <c r="K14" s="100">
        <v>11</v>
      </c>
      <c r="L14" s="82" t="s">
        <v>423</v>
      </c>
      <c r="M14" s="100" t="s">
        <v>423</v>
      </c>
      <c r="P14" s="100">
        <v>11</v>
      </c>
      <c r="Q14" s="82" t="s">
        <v>423</v>
      </c>
      <c r="R14" s="100" t="s">
        <v>423</v>
      </c>
      <c r="U14" s="100">
        <v>11</v>
      </c>
      <c r="V14" s="82" t="s">
        <v>423</v>
      </c>
      <c r="W14" s="100" t="s">
        <v>423</v>
      </c>
      <c r="Y14" s="100">
        <v>11</v>
      </c>
      <c r="Z14" s="82" t="s">
        <v>423</v>
      </c>
      <c r="AA14" s="100" t="s">
        <v>423</v>
      </c>
    </row>
    <row r="15" spans="1:27" x14ac:dyDescent="0.25">
      <c r="A15" s="100">
        <v>12</v>
      </c>
      <c r="B15" s="82" t="s">
        <v>423</v>
      </c>
      <c r="C15" s="100" t="s">
        <v>423</v>
      </c>
      <c r="F15" s="100">
        <v>12</v>
      </c>
      <c r="G15" s="82" t="s">
        <v>423</v>
      </c>
      <c r="H15" s="100" t="s">
        <v>423</v>
      </c>
      <c r="K15" s="100">
        <v>12</v>
      </c>
      <c r="L15" s="82" t="s">
        <v>423</v>
      </c>
      <c r="M15" s="100" t="s">
        <v>423</v>
      </c>
      <c r="P15" s="100">
        <v>12</v>
      </c>
      <c r="Q15" s="82" t="s">
        <v>423</v>
      </c>
      <c r="R15" s="100" t="s">
        <v>423</v>
      </c>
      <c r="U15" s="100">
        <v>12</v>
      </c>
      <c r="V15" s="82" t="s">
        <v>423</v>
      </c>
      <c r="W15" s="100" t="s">
        <v>423</v>
      </c>
      <c r="Y15" s="100">
        <v>12</v>
      </c>
      <c r="Z15" s="82" t="s">
        <v>423</v>
      </c>
      <c r="AA15" s="100" t="s">
        <v>423</v>
      </c>
    </row>
    <row r="16" spans="1:27" x14ac:dyDescent="0.25">
      <c r="A16" s="100">
        <v>13</v>
      </c>
      <c r="B16" s="82" t="s">
        <v>423</v>
      </c>
      <c r="C16" s="100" t="s">
        <v>423</v>
      </c>
      <c r="F16" s="100">
        <v>13</v>
      </c>
      <c r="G16" s="82" t="s">
        <v>423</v>
      </c>
      <c r="H16" s="100" t="s">
        <v>423</v>
      </c>
      <c r="K16" s="100">
        <v>13</v>
      </c>
      <c r="L16" s="82" t="s">
        <v>423</v>
      </c>
      <c r="M16" s="100" t="s">
        <v>423</v>
      </c>
      <c r="P16" s="100">
        <v>13</v>
      </c>
      <c r="Q16" s="82" t="s">
        <v>423</v>
      </c>
      <c r="R16" s="100" t="s">
        <v>423</v>
      </c>
      <c r="U16" s="100">
        <v>13</v>
      </c>
      <c r="V16" s="82" t="s">
        <v>423</v>
      </c>
      <c r="W16" s="100" t="s">
        <v>423</v>
      </c>
      <c r="Y16" s="100">
        <v>13</v>
      </c>
      <c r="Z16" s="82" t="s">
        <v>423</v>
      </c>
      <c r="AA16" s="100" t="s">
        <v>423</v>
      </c>
    </row>
    <row r="17" spans="1:27" x14ac:dyDescent="0.25">
      <c r="A17" s="100">
        <v>14</v>
      </c>
      <c r="B17" s="82" t="s">
        <v>423</v>
      </c>
      <c r="C17" s="100" t="s">
        <v>423</v>
      </c>
      <c r="F17" s="100">
        <v>14</v>
      </c>
      <c r="G17" s="82" t="s">
        <v>423</v>
      </c>
      <c r="H17" s="100" t="s">
        <v>423</v>
      </c>
      <c r="K17" s="100">
        <v>14</v>
      </c>
      <c r="L17" s="82" t="s">
        <v>423</v>
      </c>
      <c r="M17" s="100" t="s">
        <v>423</v>
      </c>
      <c r="P17" s="100">
        <v>14</v>
      </c>
      <c r="Q17" s="82" t="s">
        <v>423</v>
      </c>
      <c r="R17" s="100" t="s">
        <v>423</v>
      </c>
      <c r="U17" s="100">
        <v>14</v>
      </c>
      <c r="V17" s="82" t="s">
        <v>423</v>
      </c>
      <c r="W17" s="100" t="s">
        <v>423</v>
      </c>
      <c r="Y17" s="100">
        <v>14</v>
      </c>
      <c r="Z17" s="82" t="s">
        <v>423</v>
      </c>
      <c r="AA17" s="100" t="s">
        <v>423</v>
      </c>
    </row>
    <row r="18" spans="1:27" x14ac:dyDescent="0.25">
      <c r="A18" s="100">
        <v>15</v>
      </c>
      <c r="B18" s="82" t="s">
        <v>423</v>
      </c>
      <c r="C18" s="100" t="s">
        <v>423</v>
      </c>
      <c r="F18" s="100">
        <v>15</v>
      </c>
      <c r="G18" s="82" t="s">
        <v>423</v>
      </c>
      <c r="H18" s="100" t="s">
        <v>423</v>
      </c>
      <c r="K18" s="100">
        <v>15</v>
      </c>
      <c r="L18" s="82" t="s">
        <v>423</v>
      </c>
      <c r="M18" s="100" t="s">
        <v>423</v>
      </c>
      <c r="P18" s="100">
        <v>15</v>
      </c>
      <c r="Q18" s="82" t="s">
        <v>423</v>
      </c>
      <c r="R18" s="100" t="s">
        <v>423</v>
      </c>
      <c r="U18" s="100">
        <v>15</v>
      </c>
      <c r="V18" s="82" t="s">
        <v>423</v>
      </c>
      <c r="W18" s="100" t="s">
        <v>423</v>
      </c>
      <c r="Y18" s="100">
        <v>15</v>
      </c>
      <c r="Z18" s="82" t="s">
        <v>423</v>
      </c>
      <c r="AA18" s="100" t="s">
        <v>423</v>
      </c>
    </row>
    <row r="19" spans="1:27" x14ac:dyDescent="0.25">
      <c r="A19" s="100">
        <v>16</v>
      </c>
      <c r="B19" s="82" t="s">
        <v>423</v>
      </c>
      <c r="C19" s="100" t="s">
        <v>423</v>
      </c>
      <c r="F19" s="100">
        <v>16</v>
      </c>
      <c r="G19" s="82" t="s">
        <v>423</v>
      </c>
      <c r="H19" s="100" t="s">
        <v>423</v>
      </c>
      <c r="K19" s="100">
        <v>16</v>
      </c>
      <c r="L19" s="82" t="s">
        <v>423</v>
      </c>
      <c r="M19" s="100" t="s">
        <v>423</v>
      </c>
      <c r="P19" s="100">
        <v>16</v>
      </c>
      <c r="Q19" s="82" t="s">
        <v>423</v>
      </c>
      <c r="R19" s="100" t="s">
        <v>423</v>
      </c>
      <c r="U19" s="100">
        <v>16</v>
      </c>
      <c r="V19" s="82" t="s">
        <v>423</v>
      </c>
      <c r="W19" s="100" t="s">
        <v>423</v>
      </c>
      <c r="Y19" s="100">
        <v>16</v>
      </c>
      <c r="Z19" s="82" t="s">
        <v>423</v>
      </c>
      <c r="AA19" s="100" t="s">
        <v>423</v>
      </c>
    </row>
    <row r="20" spans="1:27" x14ac:dyDescent="0.25">
      <c r="A20" s="100">
        <v>17</v>
      </c>
      <c r="B20" s="82" t="s">
        <v>423</v>
      </c>
      <c r="C20" s="100" t="s">
        <v>423</v>
      </c>
      <c r="F20" s="100">
        <v>17</v>
      </c>
      <c r="G20" s="82" t="s">
        <v>423</v>
      </c>
      <c r="H20" s="100" t="s">
        <v>423</v>
      </c>
      <c r="K20" s="100">
        <v>17</v>
      </c>
      <c r="L20" s="82" t="s">
        <v>423</v>
      </c>
      <c r="M20" s="100" t="s">
        <v>423</v>
      </c>
      <c r="P20" s="100">
        <v>17</v>
      </c>
      <c r="Q20" s="82" t="s">
        <v>423</v>
      </c>
      <c r="R20" s="100" t="s">
        <v>423</v>
      </c>
      <c r="U20" s="100">
        <v>17</v>
      </c>
      <c r="V20" s="82" t="s">
        <v>423</v>
      </c>
      <c r="W20" s="100" t="s">
        <v>423</v>
      </c>
      <c r="Y20" s="100">
        <v>17</v>
      </c>
      <c r="Z20" s="82" t="s">
        <v>423</v>
      </c>
      <c r="AA20" s="100" t="s">
        <v>423</v>
      </c>
    </row>
    <row r="21" spans="1:27" x14ac:dyDescent="0.25">
      <c r="A21" s="100">
        <v>18</v>
      </c>
      <c r="B21" s="82" t="s">
        <v>423</v>
      </c>
      <c r="C21" s="100" t="s">
        <v>423</v>
      </c>
      <c r="F21" s="100">
        <v>18</v>
      </c>
      <c r="G21" s="82" t="s">
        <v>423</v>
      </c>
      <c r="H21" s="100" t="s">
        <v>423</v>
      </c>
      <c r="K21" s="100">
        <v>18</v>
      </c>
      <c r="L21" s="82" t="s">
        <v>423</v>
      </c>
      <c r="M21" s="100" t="s">
        <v>423</v>
      </c>
      <c r="P21" s="100">
        <v>18</v>
      </c>
      <c r="Q21" s="82" t="s">
        <v>423</v>
      </c>
      <c r="R21" s="100" t="s">
        <v>423</v>
      </c>
      <c r="U21" s="100">
        <v>18</v>
      </c>
      <c r="V21" s="82" t="s">
        <v>423</v>
      </c>
      <c r="W21" s="100" t="s">
        <v>423</v>
      </c>
      <c r="Y21" s="100">
        <v>18</v>
      </c>
      <c r="Z21" s="82" t="s">
        <v>423</v>
      </c>
      <c r="AA21" s="100" t="s">
        <v>423</v>
      </c>
    </row>
    <row r="22" spans="1:27" x14ac:dyDescent="0.25">
      <c r="A22" s="100">
        <v>19</v>
      </c>
      <c r="B22" s="82" t="s">
        <v>423</v>
      </c>
      <c r="C22" s="100" t="s">
        <v>423</v>
      </c>
      <c r="F22" s="100">
        <v>19</v>
      </c>
      <c r="G22" s="82" t="s">
        <v>423</v>
      </c>
      <c r="H22" s="100" t="s">
        <v>423</v>
      </c>
      <c r="K22" s="100">
        <v>19</v>
      </c>
      <c r="L22" s="82" t="s">
        <v>423</v>
      </c>
      <c r="M22" s="100" t="s">
        <v>423</v>
      </c>
      <c r="P22" s="100">
        <v>19</v>
      </c>
      <c r="Q22" s="82" t="s">
        <v>423</v>
      </c>
      <c r="R22" s="100" t="s">
        <v>423</v>
      </c>
      <c r="U22" s="100">
        <v>19</v>
      </c>
      <c r="V22" s="82" t="s">
        <v>423</v>
      </c>
      <c r="W22" s="100" t="s">
        <v>423</v>
      </c>
      <c r="Y22" s="100">
        <v>19</v>
      </c>
      <c r="Z22" s="82" t="s">
        <v>423</v>
      </c>
      <c r="AA22" s="100" t="s">
        <v>423</v>
      </c>
    </row>
    <row r="23" spans="1:27" x14ac:dyDescent="0.25">
      <c r="A23" s="100">
        <v>20</v>
      </c>
      <c r="B23" s="82" t="s">
        <v>423</v>
      </c>
      <c r="C23" s="100" t="s">
        <v>423</v>
      </c>
      <c r="F23" s="100">
        <v>20</v>
      </c>
      <c r="G23" s="82" t="s">
        <v>423</v>
      </c>
      <c r="H23" s="100" t="s">
        <v>423</v>
      </c>
      <c r="K23" s="100">
        <v>20</v>
      </c>
      <c r="L23" s="82" t="s">
        <v>423</v>
      </c>
      <c r="M23" s="100" t="s">
        <v>423</v>
      </c>
      <c r="P23" s="100">
        <v>20</v>
      </c>
      <c r="Q23" s="82" t="s">
        <v>423</v>
      </c>
      <c r="R23" s="100" t="s">
        <v>423</v>
      </c>
      <c r="U23" s="100">
        <v>20</v>
      </c>
      <c r="V23" s="82" t="s">
        <v>423</v>
      </c>
      <c r="W23" s="100" t="s">
        <v>423</v>
      </c>
      <c r="Y23" s="100">
        <v>20</v>
      </c>
      <c r="Z23" s="82" t="s">
        <v>423</v>
      </c>
      <c r="AA23" s="100" t="s">
        <v>423</v>
      </c>
    </row>
    <row r="24" spans="1:27" x14ac:dyDescent="0.25">
      <c r="A24" s="100">
        <v>21</v>
      </c>
      <c r="B24" s="82" t="s">
        <v>423</v>
      </c>
      <c r="C24" s="100" t="s">
        <v>423</v>
      </c>
      <c r="F24" s="100">
        <v>21</v>
      </c>
      <c r="G24" s="82" t="s">
        <v>423</v>
      </c>
      <c r="H24" s="100" t="s">
        <v>423</v>
      </c>
      <c r="K24" s="100">
        <v>21</v>
      </c>
      <c r="L24" s="82" t="s">
        <v>423</v>
      </c>
      <c r="M24" s="100" t="s">
        <v>423</v>
      </c>
      <c r="P24" s="100">
        <v>21</v>
      </c>
      <c r="Q24" s="82" t="s">
        <v>423</v>
      </c>
      <c r="R24" s="100" t="s">
        <v>423</v>
      </c>
      <c r="U24" s="100">
        <v>21</v>
      </c>
      <c r="V24" s="82" t="s">
        <v>423</v>
      </c>
      <c r="W24" s="100" t="s">
        <v>423</v>
      </c>
      <c r="Y24" s="100">
        <v>21</v>
      </c>
      <c r="Z24" s="82" t="s">
        <v>423</v>
      </c>
      <c r="AA24" s="100" t="s">
        <v>423</v>
      </c>
    </row>
    <row r="25" spans="1:27" x14ac:dyDescent="0.25">
      <c r="A25" s="100">
        <v>22</v>
      </c>
      <c r="B25" s="82" t="s">
        <v>423</v>
      </c>
      <c r="C25" s="100" t="s">
        <v>423</v>
      </c>
      <c r="F25" s="100">
        <v>22</v>
      </c>
      <c r="G25" s="82" t="s">
        <v>423</v>
      </c>
      <c r="H25" s="100" t="s">
        <v>423</v>
      </c>
      <c r="K25" s="100">
        <v>22</v>
      </c>
      <c r="L25" s="82" t="s">
        <v>423</v>
      </c>
      <c r="M25" s="100" t="s">
        <v>423</v>
      </c>
      <c r="P25" s="100">
        <v>22</v>
      </c>
      <c r="Q25" s="82" t="s">
        <v>423</v>
      </c>
      <c r="R25" s="100" t="s">
        <v>423</v>
      </c>
      <c r="U25" s="100">
        <v>22</v>
      </c>
      <c r="V25" s="82" t="s">
        <v>423</v>
      </c>
      <c r="W25" s="100" t="s">
        <v>423</v>
      </c>
      <c r="Y25" s="100">
        <v>22</v>
      </c>
      <c r="Z25" s="82" t="s">
        <v>423</v>
      </c>
      <c r="AA25" s="100" t="s">
        <v>423</v>
      </c>
    </row>
    <row r="26" spans="1:27" x14ac:dyDescent="0.25">
      <c r="A26" s="100">
        <v>23</v>
      </c>
      <c r="B26" s="82" t="s">
        <v>423</v>
      </c>
      <c r="C26" s="100" t="s">
        <v>423</v>
      </c>
      <c r="F26" s="100">
        <v>23</v>
      </c>
      <c r="G26" s="82" t="s">
        <v>423</v>
      </c>
      <c r="H26" s="100" t="s">
        <v>423</v>
      </c>
      <c r="K26" s="100">
        <v>23</v>
      </c>
      <c r="L26" s="82" t="s">
        <v>423</v>
      </c>
      <c r="M26" s="100" t="s">
        <v>423</v>
      </c>
      <c r="P26" s="100">
        <v>23</v>
      </c>
      <c r="Q26" s="82" t="s">
        <v>423</v>
      </c>
      <c r="R26" s="100" t="s">
        <v>423</v>
      </c>
      <c r="U26" s="100">
        <v>23</v>
      </c>
      <c r="V26" s="82" t="s">
        <v>423</v>
      </c>
      <c r="W26" s="100" t="s">
        <v>423</v>
      </c>
      <c r="Y26" s="100">
        <v>23</v>
      </c>
      <c r="Z26" s="82" t="s">
        <v>423</v>
      </c>
      <c r="AA26" s="100" t="s">
        <v>423</v>
      </c>
    </row>
    <row r="27" spans="1:27" x14ac:dyDescent="0.25">
      <c r="A27" s="100">
        <v>24</v>
      </c>
      <c r="B27" s="82" t="s">
        <v>423</v>
      </c>
      <c r="C27" s="100" t="s">
        <v>423</v>
      </c>
      <c r="F27" s="100">
        <v>24</v>
      </c>
      <c r="G27" s="82" t="s">
        <v>423</v>
      </c>
      <c r="H27" s="100" t="s">
        <v>423</v>
      </c>
      <c r="K27" s="100">
        <v>24</v>
      </c>
      <c r="L27" s="82" t="s">
        <v>423</v>
      </c>
      <c r="M27" s="100" t="s">
        <v>423</v>
      </c>
      <c r="P27" s="100">
        <v>24</v>
      </c>
      <c r="Q27" s="82" t="s">
        <v>423</v>
      </c>
      <c r="R27" s="100" t="s">
        <v>423</v>
      </c>
      <c r="U27" s="100">
        <v>24</v>
      </c>
      <c r="V27" s="82" t="s">
        <v>423</v>
      </c>
      <c r="W27" s="100" t="s">
        <v>423</v>
      </c>
      <c r="Y27" s="100">
        <v>24</v>
      </c>
      <c r="Z27" s="82" t="s">
        <v>423</v>
      </c>
      <c r="AA27" s="100" t="s">
        <v>423</v>
      </c>
    </row>
    <row r="28" spans="1:27" x14ac:dyDescent="0.25">
      <c r="A28" s="100">
        <v>25</v>
      </c>
      <c r="B28" s="82" t="s">
        <v>423</v>
      </c>
      <c r="C28" s="100" t="s">
        <v>423</v>
      </c>
      <c r="F28" s="100">
        <v>25</v>
      </c>
      <c r="G28" s="82" t="s">
        <v>423</v>
      </c>
      <c r="H28" s="100" t="s">
        <v>423</v>
      </c>
      <c r="K28" s="100">
        <v>25</v>
      </c>
      <c r="L28" s="82" t="s">
        <v>423</v>
      </c>
      <c r="M28" s="100" t="s">
        <v>423</v>
      </c>
      <c r="P28" s="100">
        <v>25</v>
      </c>
      <c r="Q28" s="82" t="s">
        <v>423</v>
      </c>
      <c r="R28" s="100" t="s">
        <v>423</v>
      </c>
      <c r="U28" s="100">
        <v>25</v>
      </c>
      <c r="V28" s="82" t="s">
        <v>423</v>
      </c>
      <c r="W28" s="100" t="s">
        <v>423</v>
      </c>
      <c r="Y28" s="100">
        <v>25</v>
      </c>
      <c r="Z28" s="82" t="s">
        <v>423</v>
      </c>
      <c r="AA28" s="100" t="s">
        <v>423</v>
      </c>
    </row>
    <row r="29" spans="1:27" x14ac:dyDescent="0.25">
      <c r="A29" s="100">
        <v>26</v>
      </c>
      <c r="B29" s="82" t="s">
        <v>423</v>
      </c>
      <c r="C29" s="100" t="s">
        <v>423</v>
      </c>
      <c r="F29" s="100">
        <v>26</v>
      </c>
      <c r="G29" s="82" t="s">
        <v>423</v>
      </c>
      <c r="H29" s="100" t="s">
        <v>423</v>
      </c>
      <c r="K29" s="100">
        <v>26</v>
      </c>
      <c r="L29" s="82" t="s">
        <v>423</v>
      </c>
      <c r="M29" s="100" t="s">
        <v>423</v>
      </c>
      <c r="P29" s="100">
        <v>26</v>
      </c>
      <c r="Q29" s="82" t="s">
        <v>423</v>
      </c>
      <c r="R29" s="100" t="s">
        <v>423</v>
      </c>
      <c r="U29" s="100">
        <v>26</v>
      </c>
      <c r="V29" s="82" t="s">
        <v>423</v>
      </c>
      <c r="W29" s="100" t="s">
        <v>423</v>
      </c>
      <c r="Y29" s="100">
        <v>26</v>
      </c>
      <c r="Z29" s="82" t="s">
        <v>423</v>
      </c>
      <c r="AA29" s="100" t="s">
        <v>423</v>
      </c>
    </row>
    <row r="30" spans="1:27" x14ac:dyDescent="0.25">
      <c r="A30" s="100">
        <v>27</v>
      </c>
      <c r="B30" s="82" t="s">
        <v>423</v>
      </c>
      <c r="C30" s="100" t="s">
        <v>423</v>
      </c>
      <c r="F30" s="100">
        <v>27</v>
      </c>
      <c r="G30" s="82" t="s">
        <v>423</v>
      </c>
      <c r="H30" s="100" t="s">
        <v>423</v>
      </c>
      <c r="K30" s="100">
        <v>27</v>
      </c>
      <c r="L30" s="82" t="s">
        <v>423</v>
      </c>
      <c r="M30" s="100" t="s">
        <v>423</v>
      </c>
      <c r="P30" s="100">
        <v>27</v>
      </c>
      <c r="Q30" s="82" t="s">
        <v>423</v>
      </c>
      <c r="R30" s="100" t="s">
        <v>423</v>
      </c>
      <c r="U30" s="100">
        <v>27</v>
      </c>
      <c r="V30" s="82" t="s">
        <v>423</v>
      </c>
      <c r="W30" s="100" t="s">
        <v>423</v>
      </c>
      <c r="Y30" s="100">
        <v>27</v>
      </c>
      <c r="Z30" s="82" t="s">
        <v>423</v>
      </c>
      <c r="AA30" s="100" t="s">
        <v>423</v>
      </c>
    </row>
    <row r="31" spans="1:27" x14ac:dyDescent="0.25">
      <c r="A31" s="100">
        <v>28</v>
      </c>
      <c r="B31" s="82" t="s">
        <v>423</v>
      </c>
      <c r="C31" s="100" t="s">
        <v>423</v>
      </c>
      <c r="F31" s="100">
        <v>28</v>
      </c>
      <c r="G31" s="82" t="s">
        <v>423</v>
      </c>
      <c r="H31" s="100" t="s">
        <v>423</v>
      </c>
      <c r="K31" s="100">
        <v>28</v>
      </c>
      <c r="L31" s="82" t="s">
        <v>423</v>
      </c>
      <c r="M31" s="100" t="s">
        <v>423</v>
      </c>
      <c r="P31" s="100">
        <v>28</v>
      </c>
      <c r="Q31" s="82" t="s">
        <v>423</v>
      </c>
      <c r="R31" s="100" t="s">
        <v>423</v>
      </c>
      <c r="U31" s="100">
        <v>28</v>
      </c>
      <c r="V31" s="82" t="s">
        <v>423</v>
      </c>
      <c r="W31" s="100" t="s">
        <v>423</v>
      </c>
      <c r="Y31" s="100">
        <v>28</v>
      </c>
      <c r="Z31" s="82" t="s">
        <v>423</v>
      </c>
      <c r="AA31" s="100" t="s">
        <v>423</v>
      </c>
    </row>
    <row r="32" spans="1:27" x14ac:dyDescent="0.25">
      <c r="A32" s="100">
        <v>29</v>
      </c>
      <c r="B32" s="82" t="s">
        <v>423</v>
      </c>
      <c r="C32" s="100" t="s">
        <v>423</v>
      </c>
      <c r="F32" s="100">
        <v>29</v>
      </c>
      <c r="G32" s="82" t="s">
        <v>423</v>
      </c>
      <c r="H32" s="100" t="s">
        <v>423</v>
      </c>
      <c r="K32" s="100">
        <v>29</v>
      </c>
      <c r="L32" s="82" t="s">
        <v>423</v>
      </c>
      <c r="M32" s="100" t="s">
        <v>423</v>
      </c>
      <c r="P32" s="100">
        <v>29</v>
      </c>
      <c r="Q32" s="82" t="s">
        <v>423</v>
      </c>
      <c r="R32" s="100" t="s">
        <v>423</v>
      </c>
      <c r="U32" s="100">
        <v>29</v>
      </c>
      <c r="V32" s="82" t="s">
        <v>423</v>
      </c>
      <c r="W32" s="100" t="s">
        <v>423</v>
      </c>
      <c r="Y32" s="100">
        <v>29</v>
      </c>
      <c r="Z32" s="82" t="s">
        <v>423</v>
      </c>
      <c r="AA32" s="100" t="s">
        <v>423</v>
      </c>
    </row>
    <row r="33" spans="1:27" x14ac:dyDescent="0.25">
      <c r="A33" s="100">
        <v>30</v>
      </c>
      <c r="B33" s="82" t="s">
        <v>423</v>
      </c>
      <c r="C33" s="100" t="s">
        <v>423</v>
      </c>
      <c r="F33" s="100">
        <v>30</v>
      </c>
      <c r="G33" s="82" t="s">
        <v>423</v>
      </c>
      <c r="H33" s="100" t="s">
        <v>423</v>
      </c>
      <c r="K33" s="100">
        <v>30</v>
      </c>
      <c r="L33" s="82" t="s">
        <v>423</v>
      </c>
      <c r="M33" s="100" t="s">
        <v>423</v>
      </c>
      <c r="P33" s="100">
        <v>30</v>
      </c>
      <c r="Q33" s="82" t="s">
        <v>423</v>
      </c>
      <c r="R33" s="100" t="s">
        <v>423</v>
      </c>
      <c r="U33" s="100">
        <v>30</v>
      </c>
      <c r="V33" s="82" t="s">
        <v>423</v>
      </c>
      <c r="W33" s="100" t="s">
        <v>423</v>
      </c>
      <c r="Y33" s="100">
        <v>30</v>
      </c>
      <c r="Z33" s="82" t="s">
        <v>423</v>
      </c>
      <c r="AA33" s="100" t="s">
        <v>423</v>
      </c>
    </row>
    <row r="34" spans="1:27" x14ac:dyDescent="0.25">
      <c r="A34" s="100">
        <v>31</v>
      </c>
      <c r="B34" s="82" t="s">
        <v>423</v>
      </c>
      <c r="C34" s="100" t="s">
        <v>423</v>
      </c>
      <c r="F34" s="100">
        <v>31</v>
      </c>
      <c r="G34" s="82" t="s">
        <v>423</v>
      </c>
      <c r="H34" s="100" t="s">
        <v>423</v>
      </c>
      <c r="K34" s="100">
        <v>31</v>
      </c>
      <c r="L34" s="82" t="s">
        <v>423</v>
      </c>
      <c r="M34" s="100" t="s">
        <v>423</v>
      </c>
      <c r="P34" s="100">
        <v>31</v>
      </c>
      <c r="Q34" s="82" t="s">
        <v>423</v>
      </c>
      <c r="R34" s="100" t="s">
        <v>423</v>
      </c>
      <c r="U34" s="100">
        <v>31</v>
      </c>
      <c r="V34" s="82" t="s">
        <v>423</v>
      </c>
      <c r="W34" s="100" t="s">
        <v>423</v>
      </c>
      <c r="Y34" s="100">
        <v>31</v>
      </c>
      <c r="Z34" s="82" t="s">
        <v>423</v>
      </c>
      <c r="AA34" s="100" t="s">
        <v>423</v>
      </c>
    </row>
    <row r="35" spans="1:27" x14ac:dyDescent="0.25">
      <c r="A35" s="100">
        <v>32</v>
      </c>
      <c r="B35" s="82" t="s">
        <v>423</v>
      </c>
      <c r="C35" s="100" t="s">
        <v>423</v>
      </c>
      <c r="F35" s="100">
        <v>32</v>
      </c>
      <c r="G35" s="82" t="s">
        <v>423</v>
      </c>
      <c r="H35" s="100" t="s">
        <v>423</v>
      </c>
      <c r="K35" s="100">
        <v>32</v>
      </c>
      <c r="L35" s="82" t="s">
        <v>423</v>
      </c>
      <c r="M35" s="100" t="s">
        <v>423</v>
      </c>
      <c r="P35" s="100">
        <v>32</v>
      </c>
      <c r="Q35" s="82" t="s">
        <v>423</v>
      </c>
      <c r="R35" s="100" t="s">
        <v>423</v>
      </c>
      <c r="U35" s="100">
        <v>32</v>
      </c>
      <c r="V35" s="82" t="s">
        <v>423</v>
      </c>
      <c r="W35" s="100" t="s">
        <v>423</v>
      </c>
      <c r="Y35" s="100">
        <v>32</v>
      </c>
      <c r="Z35" s="82" t="s">
        <v>423</v>
      </c>
      <c r="AA35" s="100" t="s">
        <v>423</v>
      </c>
    </row>
    <row r="36" spans="1:27" x14ac:dyDescent="0.25">
      <c r="A36" s="100">
        <v>33</v>
      </c>
      <c r="B36" s="82" t="s">
        <v>423</v>
      </c>
      <c r="C36" s="100" t="s">
        <v>423</v>
      </c>
      <c r="F36" s="100">
        <v>33</v>
      </c>
      <c r="G36" s="82" t="s">
        <v>423</v>
      </c>
      <c r="H36" s="100" t="s">
        <v>423</v>
      </c>
      <c r="K36" s="100">
        <v>33</v>
      </c>
      <c r="L36" s="82" t="s">
        <v>423</v>
      </c>
      <c r="M36" s="100" t="s">
        <v>423</v>
      </c>
      <c r="P36" s="100">
        <v>33</v>
      </c>
      <c r="Q36" s="82" t="s">
        <v>423</v>
      </c>
      <c r="R36" s="100" t="s">
        <v>423</v>
      </c>
      <c r="U36" s="100">
        <v>33</v>
      </c>
      <c r="V36" s="82" t="s">
        <v>423</v>
      </c>
      <c r="W36" s="100" t="s">
        <v>423</v>
      </c>
      <c r="Y36" s="100">
        <v>33</v>
      </c>
      <c r="Z36" s="82" t="s">
        <v>423</v>
      </c>
      <c r="AA36" s="100" t="s">
        <v>423</v>
      </c>
    </row>
    <row r="37" spans="1:27" x14ac:dyDescent="0.25">
      <c r="A37" s="100">
        <v>34</v>
      </c>
      <c r="B37" s="82" t="s">
        <v>423</v>
      </c>
      <c r="C37" s="100" t="s">
        <v>423</v>
      </c>
      <c r="F37" s="100">
        <v>34</v>
      </c>
      <c r="G37" s="82" t="s">
        <v>423</v>
      </c>
      <c r="H37" s="100" t="s">
        <v>423</v>
      </c>
      <c r="K37" s="100">
        <v>34</v>
      </c>
      <c r="L37" s="82" t="s">
        <v>423</v>
      </c>
      <c r="M37" s="100" t="s">
        <v>423</v>
      </c>
      <c r="P37" s="100">
        <v>34</v>
      </c>
      <c r="Q37" s="82" t="s">
        <v>423</v>
      </c>
      <c r="R37" s="100" t="s">
        <v>423</v>
      </c>
      <c r="U37" s="100">
        <v>34</v>
      </c>
      <c r="V37" s="82" t="s">
        <v>423</v>
      </c>
      <c r="W37" s="100" t="s">
        <v>423</v>
      </c>
      <c r="Y37" s="100">
        <v>34</v>
      </c>
      <c r="Z37" s="82" t="s">
        <v>423</v>
      </c>
      <c r="AA37" s="100" t="s">
        <v>423</v>
      </c>
    </row>
    <row r="38" spans="1:27" x14ac:dyDescent="0.25">
      <c r="A38" s="100">
        <v>35</v>
      </c>
      <c r="B38" s="82" t="s">
        <v>423</v>
      </c>
      <c r="C38" s="100" t="s">
        <v>423</v>
      </c>
      <c r="F38" s="100">
        <v>35</v>
      </c>
      <c r="G38" s="82" t="s">
        <v>423</v>
      </c>
      <c r="H38" s="100" t="s">
        <v>423</v>
      </c>
      <c r="K38" s="100">
        <v>35</v>
      </c>
      <c r="L38" s="82" t="s">
        <v>423</v>
      </c>
      <c r="M38" s="100" t="s">
        <v>423</v>
      </c>
      <c r="P38" s="100">
        <v>35</v>
      </c>
      <c r="Q38" s="82" t="s">
        <v>423</v>
      </c>
      <c r="R38" s="100" t="s">
        <v>423</v>
      </c>
      <c r="U38" s="100">
        <v>35</v>
      </c>
      <c r="V38" s="82" t="s">
        <v>423</v>
      </c>
      <c r="W38" s="100" t="s">
        <v>423</v>
      </c>
      <c r="Y38" s="100">
        <v>35</v>
      </c>
      <c r="Z38" s="82" t="s">
        <v>423</v>
      </c>
      <c r="AA38" s="100" t="s">
        <v>423</v>
      </c>
    </row>
    <row r="39" spans="1:27" x14ac:dyDescent="0.25">
      <c r="A39" s="100">
        <v>36</v>
      </c>
      <c r="B39" s="82" t="s">
        <v>423</v>
      </c>
      <c r="C39" s="100" t="s">
        <v>423</v>
      </c>
      <c r="F39" s="100">
        <v>36</v>
      </c>
      <c r="G39" s="82" t="s">
        <v>423</v>
      </c>
      <c r="H39" s="100" t="s">
        <v>423</v>
      </c>
      <c r="K39" s="100">
        <v>36</v>
      </c>
      <c r="L39" s="82" t="s">
        <v>423</v>
      </c>
      <c r="M39" s="100" t="s">
        <v>423</v>
      </c>
      <c r="P39" s="100">
        <v>36</v>
      </c>
      <c r="Q39" s="82" t="s">
        <v>423</v>
      </c>
      <c r="R39" s="100" t="s">
        <v>423</v>
      </c>
      <c r="U39" s="100">
        <v>36</v>
      </c>
      <c r="V39" s="82" t="s">
        <v>423</v>
      </c>
      <c r="W39" s="100" t="s">
        <v>423</v>
      </c>
      <c r="Y39" s="100">
        <v>36</v>
      </c>
      <c r="Z39" s="82" t="s">
        <v>423</v>
      </c>
      <c r="AA39" s="100" t="s">
        <v>423</v>
      </c>
    </row>
    <row r="40" spans="1:27" x14ac:dyDescent="0.25">
      <c r="A40" s="100">
        <v>37</v>
      </c>
      <c r="B40" s="82" t="s">
        <v>423</v>
      </c>
      <c r="C40" s="100" t="s">
        <v>423</v>
      </c>
      <c r="F40" s="100">
        <v>37</v>
      </c>
      <c r="G40" s="82" t="s">
        <v>423</v>
      </c>
      <c r="H40" s="100" t="s">
        <v>423</v>
      </c>
      <c r="K40" s="100">
        <v>37</v>
      </c>
      <c r="L40" s="82" t="s">
        <v>423</v>
      </c>
      <c r="M40" s="100" t="s">
        <v>423</v>
      </c>
      <c r="P40" s="100">
        <v>37</v>
      </c>
      <c r="Q40" s="82" t="s">
        <v>423</v>
      </c>
      <c r="R40" s="100" t="s">
        <v>423</v>
      </c>
      <c r="U40" s="100">
        <v>37</v>
      </c>
      <c r="V40" s="82" t="s">
        <v>423</v>
      </c>
      <c r="W40" s="100" t="s">
        <v>423</v>
      </c>
      <c r="Y40" s="100">
        <v>37</v>
      </c>
      <c r="Z40" s="82" t="s">
        <v>423</v>
      </c>
      <c r="AA40" s="100" t="s">
        <v>423</v>
      </c>
    </row>
    <row r="41" spans="1:27" x14ac:dyDescent="0.25">
      <c r="A41" s="100">
        <v>38</v>
      </c>
      <c r="B41" s="82" t="s">
        <v>423</v>
      </c>
      <c r="C41" s="100" t="s">
        <v>423</v>
      </c>
      <c r="F41" s="100">
        <v>38</v>
      </c>
      <c r="G41" s="82" t="s">
        <v>423</v>
      </c>
      <c r="H41" s="100" t="s">
        <v>423</v>
      </c>
      <c r="K41" s="100">
        <v>38</v>
      </c>
      <c r="L41" s="82" t="s">
        <v>423</v>
      </c>
      <c r="M41" s="100" t="s">
        <v>423</v>
      </c>
      <c r="P41" s="100">
        <v>38</v>
      </c>
      <c r="Q41" s="82" t="s">
        <v>423</v>
      </c>
      <c r="R41" s="100" t="s">
        <v>423</v>
      </c>
      <c r="U41" s="100">
        <v>38</v>
      </c>
      <c r="V41" s="82" t="s">
        <v>423</v>
      </c>
      <c r="W41" s="100" t="s">
        <v>423</v>
      </c>
      <c r="Y41" s="100">
        <v>38</v>
      </c>
      <c r="Z41" s="82" t="s">
        <v>423</v>
      </c>
      <c r="AA41" s="100" t="s">
        <v>423</v>
      </c>
    </row>
    <row r="42" spans="1:27" x14ac:dyDescent="0.25">
      <c r="A42" s="100">
        <v>39</v>
      </c>
      <c r="B42" s="82" t="s">
        <v>423</v>
      </c>
      <c r="C42" s="100" t="s">
        <v>423</v>
      </c>
      <c r="F42" s="100">
        <v>39</v>
      </c>
      <c r="G42" s="82" t="s">
        <v>423</v>
      </c>
      <c r="H42" s="100" t="s">
        <v>423</v>
      </c>
      <c r="K42" s="100">
        <v>39</v>
      </c>
      <c r="L42" s="82" t="s">
        <v>423</v>
      </c>
      <c r="M42" s="100" t="s">
        <v>423</v>
      </c>
      <c r="P42" s="100">
        <v>39</v>
      </c>
      <c r="Q42" s="82" t="s">
        <v>423</v>
      </c>
      <c r="R42" s="100" t="s">
        <v>423</v>
      </c>
      <c r="U42" s="100">
        <v>39</v>
      </c>
      <c r="V42" s="82" t="s">
        <v>423</v>
      </c>
      <c r="W42" s="100" t="s">
        <v>423</v>
      </c>
      <c r="Y42" s="100">
        <v>39</v>
      </c>
      <c r="Z42" s="82" t="s">
        <v>423</v>
      </c>
      <c r="AA42" s="100" t="s">
        <v>423</v>
      </c>
    </row>
    <row r="43" spans="1:27" x14ac:dyDescent="0.25">
      <c r="A43" s="100">
        <v>40</v>
      </c>
      <c r="B43" s="82" t="s">
        <v>423</v>
      </c>
      <c r="C43" s="100" t="s">
        <v>423</v>
      </c>
      <c r="F43" s="100">
        <v>40</v>
      </c>
      <c r="G43" s="82" t="s">
        <v>423</v>
      </c>
      <c r="H43" s="100" t="s">
        <v>423</v>
      </c>
      <c r="K43" s="100">
        <v>40</v>
      </c>
      <c r="L43" s="82" t="s">
        <v>423</v>
      </c>
      <c r="M43" s="100" t="s">
        <v>423</v>
      </c>
      <c r="P43" s="100">
        <v>40</v>
      </c>
      <c r="Q43" s="82" t="s">
        <v>423</v>
      </c>
      <c r="R43" s="100" t="s">
        <v>423</v>
      </c>
      <c r="U43" s="100">
        <v>40</v>
      </c>
      <c r="V43" s="82" t="s">
        <v>423</v>
      </c>
      <c r="W43" s="100" t="s">
        <v>423</v>
      </c>
      <c r="Y43" s="100">
        <v>40</v>
      </c>
      <c r="Z43" s="82" t="s">
        <v>423</v>
      </c>
      <c r="AA43" s="100" t="s">
        <v>423</v>
      </c>
    </row>
    <row r="44" spans="1:27" x14ac:dyDescent="0.25">
      <c r="A44" s="100">
        <v>41</v>
      </c>
      <c r="B44" s="82" t="s">
        <v>423</v>
      </c>
      <c r="C44" s="100" t="s">
        <v>423</v>
      </c>
      <c r="F44" s="100">
        <v>41</v>
      </c>
      <c r="G44" s="82" t="s">
        <v>423</v>
      </c>
      <c r="H44" s="100" t="s">
        <v>423</v>
      </c>
      <c r="K44" s="100">
        <v>41</v>
      </c>
      <c r="L44" s="82" t="s">
        <v>423</v>
      </c>
      <c r="M44" s="100" t="s">
        <v>423</v>
      </c>
      <c r="P44" s="100">
        <v>41</v>
      </c>
      <c r="Q44" s="82" t="s">
        <v>423</v>
      </c>
      <c r="R44" s="100" t="s">
        <v>423</v>
      </c>
      <c r="U44" s="100">
        <v>41</v>
      </c>
      <c r="V44" s="82" t="s">
        <v>423</v>
      </c>
      <c r="W44" s="100" t="s">
        <v>423</v>
      </c>
      <c r="Y44" s="100">
        <v>41</v>
      </c>
      <c r="Z44" s="82" t="s">
        <v>423</v>
      </c>
      <c r="AA44" s="100" t="s">
        <v>423</v>
      </c>
    </row>
    <row r="45" spans="1:27" x14ac:dyDescent="0.25">
      <c r="A45" s="100">
        <v>42</v>
      </c>
      <c r="B45" s="82" t="s">
        <v>423</v>
      </c>
      <c r="C45" s="100" t="s">
        <v>423</v>
      </c>
      <c r="F45" s="100">
        <v>42</v>
      </c>
      <c r="G45" s="82" t="s">
        <v>423</v>
      </c>
      <c r="H45" s="100" t="s">
        <v>423</v>
      </c>
      <c r="K45" s="100">
        <v>42</v>
      </c>
      <c r="L45" s="82" t="s">
        <v>423</v>
      </c>
      <c r="M45" s="100" t="s">
        <v>423</v>
      </c>
      <c r="P45" s="100">
        <v>42</v>
      </c>
      <c r="Q45" s="82" t="s">
        <v>423</v>
      </c>
      <c r="R45" s="100" t="s">
        <v>423</v>
      </c>
      <c r="U45" s="100">
        <v>42</v>
      </c>
      <c r="V45" s="82" t="s">
        <v>423</v>
      </c>
      <c r="W45" s="100" t="s">
        <v>423</v>
      </c>
      <c r="Y45" s="100">
        <v>42</v>
      </c>
      <c r="Z45" s="82" t="s">
        <v>423</v>
      </c>
      <c r="AA45" s="100" t="s">
        <v>423</v>
      </c>
    </row>
    <row r="46" spans="1:27" x14ac:dyDescent="0.25">
      <c r="A46" s="100">
        <v>43</v>
      </c>
      <c r="B46" s="82" t="s">
        <v>423</v>
      </c>
      <c r="C46" s="100" t="s">
        <v>423</v>
      </c>
      <c r="F46" s="100">
        <v>43</v>
      </c>
      <c r="G46" s="82" t="s">
        <v>423</v>
      </c>
      <c r="H46" s="100" t="s">
        <v>423</v>
      </c>
      <c r="K46" s="100">
        <v>43</v>
      </c>
      <c r="L46" s="82" t="s">
        <v>423</v>
      </c>
      <c r="M46" s="100" t="s">
        <v>423</v>
      </c>
      <c r="P46" s="100">
        <v>43</v>
      </c>
      <c r="Q46" s="82" t="s">
        <v>423</v>
      </c>
      <c r="R46" s="100" t="s">
        <v>423</v>
      </c>
      <c r="U46" s="100">
        <v>43</v>
      </c>
      <c r="V46" s="82" t="s">
        <v>423</v>
      </c>
      <c r="W46" s="100" t="s">
        <v>423</v>
      </c>
      <c r="Y46" s="100">
        <v>43</v>
      </c>
      <c r="Z46" s="82" t="s">
        <v>423</v>
      </c>
      <c r="AA46" s="100" t="s">
        <v>423</v>
      </c>
    </row>
    <row r="47" spans="1:27" x14ac:dyDescent="0.25">
      <c r="A47" s="100">
        <v>44</v>
      </c>
      <c r="B47" s="82" t="s">
        <v>423</v>
      </c>
      <c r="C47" s="100" t="s">
        <v>423</v>
      </c>
      <c r="F47" s="100">
        <v>44</v>
      </c>
      <c r="G47" s="82" t="s">
        <v>423</v>
      </c>
      <c r="H47" s="100" t="s">
        <v>423</v>
      </c>
      <c r="K47" s="100">
        <v>44</v>
      </c>
      <c r="L47" s="82" t="s">
        <v>423</v>
      </c>
      <c r="M47" s="100" t="s">
        <v>423</v>
      </c>
      <c r="P47" s="100">
        <v>44</v>
      </c>
      <c r="Q47" s="82" t="s">
        <v>423</v>
      </c>
      <c r="R47" s="100" t="s">
        <v>423</v>
      </c>
      <c r="U47" s="100">
        <v>44</v>
      </c>
      <c r="V47" s="82" t="s">
        <v>423</v>
      </c>
      <c r="W47" s="100" t="s">
        <v>423</v>
      </c>
      <c r="Y47" s="100">
        <v>44</v>
      </c>
      <c r="Z47" s="82" t="s">
        <v>423</v>
      </c>
      <c r="AA47" s="100" t="s">
        <v>423</v>
      </c>
    </row>
    <row r="48" spans="1:27" x14ac:dyDescent="0.25">
      <c r="A48" s="100">
        <v>45</v>
      </c>
      <c r="B48" s="82" t="s">
        <v>423</v>
      </c>
      <c r="C48" s="100" t="s">
        <v>423</v>
      </c>
      <c r="F48" s="100">
        <v>45</v>
      </c>
      <c r="G48" s="82" t="s">
        <v>423</v>
      </c>
      <c r="H48" s="100" t="s">
        <v>423</v>
      </c>
      <c r="K48" s="100">
        <v>45</v>
      </c>
      <c r="L48" s="82" t="s">
        <v>423</v>
      </c>
      <c r="M48" s="100" t="s">
        <v>423</v>
      </c>
      <c r="P48" s="100">
        <v>45</v>
      </c>
      <c r="Q48" s="82" t="s">
        <v>423</v>
      </c>
      <c r="R48" s="100" t="s">
        <v>423</v>
      </c>
      <c r="U48" s="100">
        <v>45</v>
      </c>
      <c r="V48" s="82" t="s">
        <v>423</v>
      </c>
      <c r="W48" s="100" t="s">
        <v>423</v>
      </c>
      <c r="Y48" s="100">
        <v>45</v>
      </c>
      <c r="Z48" s="82" t="s">
        <v>423</v>
      </c>
      <c r="AA48" s="100" t="s">
        <v>423</v>
      </c>
    </row>
    <row r="49" spans="1:27" x14ac:dyDescent="0.25">
      <c r="A49" s="100">
        <v>46</v>
      </c>
      <c r="B49" s="82" t="s">
        <v>423</v>
      </c>
      <c r="C49" s="100" t="s">
        <v>423</v>
      </c>
      <c r="F49" s="100">
        <v>46</v>
      </c>
      <c r="G49" s="82" t="s">
        <v>423</v>
      </c>
      <c r="H49" s="100" t="s">
        <v>423</v>
      </c>
      <c r="K49" s="100">
        <v>46</v>
      </c>
      <c r="L49" s="82" t="s">
        <v>423</v>
      </c>
      <c r="M49" s="100" t="s">
        <v>423</v>
      </c>
      <c r="P49" s="100">
        <v>46</v>
      </c>
      <c r="Q49" s="82" t="s">
        <v>423</v>
      </c>
      <c r="R49" s="100" t="s">
        <v>423</v>
      </c>
      <c r="U49" s="100">
        <v>46</v>
      </c>
      <c r="V49" s="82" t="s">
        <v>423</v>
      </c>
      <c r="W49" s="100" t="s">
        <v>423</v>
      </c>
      <c r="Y49" s="100">
        <v>46</v>
      </c>
      <c r="Z49" s="82" t="s">
        <v>423</v>
      </c>
      <c r="AA49" s="100" t="s">
        <v>423</v>
      </c>
    </row>
    <row r="50" spans="1:27" x14ac:dyDescent="0.25">
      <c r="A50" s="100">
        <v>47</v>
      </c>
      <c r="B50" s="82" t="s">
        <v>423</v>
      </c>
      <c r="C50" s="100" t="s">
        <v>423</v>
      </c>
      <c r="F50" s="100">
        <v>47</v>
      </c>
      <c r="G50" s="82" t="s">
        <v>423</v>
      </c>
      <c r="H50" s="100" t="s">
        <v>423</v>
      </c>
      <c r="K50" s="100">
        <v>47</v>
      </c>
      <c r="L50" s="82" t="s">
        <v>423</v>
      </c>
      <c r="M50" s="100" t="s">
        <v>423</v>
      </c>
      <c r="P50" s="100">
        <v>47</v>
      </c>
      <c r="Q50" s="82" t="s">
        <v>423</v>
      </c>
      <c r="R50" s="100" t="s">
        <v>423</v>
      </c>
      <c r="U50" s="100">
        <v>47</v>
      </c>
      <c r="V50" s="82" t="s">
        <v>423</v>
      </c>
      <c r="W50" s="100" t="s">
        <v>423</v>
      </c>
      <c r="Y50" s="100">
        <v>47</v>
      </c>
      <c r="Z50" s="82" t="s">
        <v>423</v>
      </c>
      <c r="AA50" s="100" t="s">
        <v>423</v>
      </c>
    </row>
    <row r="51" spans="1:27" x14ac:dyDescent="0.25">
      <c r="A51" s="100">
        <v>48</v>
      </c>
      <c r="B51" s="82" t="s">
        <v>423</v>
      </c>
      <c r="C51" s="100" t="s">
        <v>423</v>
      </c>
      <c r="F51" s="100">
        <v>48</v>
      </c>
      <c r="G51" s="82" t="s">
        <v>423</v>
      </c>
      <c r="H51" s="100" t="s">
        <v>423</v>
      </c>
      <c r="K51" s="100">
        <v>48</v>
      </c>
      <c r="L51" s="82" t="s">
        <v>423</v>
      </c>
      <c r="M51" s="100" t="s">
        <v>423</v>
      </c>
      <c r="P51" s="100">
        <v>48</v>
      </c>
      <c r="Q51" s="82" t="s">
        <v>423</v>
      </c>
      <c r="R51" s="100" t="s">
        <v>423</v>
      </c>
      <c r="U51" s="100">
        <v>48</v>
      </c>
      <c r="V51" s="82" t="s">
        <v>423</v>
      </c>
      <c r="W51" s="100" t="s">
        <v>423</v>
      </c>
      <c r="Y51" s="100">
        <v>48</v>
      </c>
      <c r="Z51" s="82" t="s">
        <v>423</v>
      </c>
      <c r="AA51" s="100" t="s">
        <v>423</v>
      </c>
    </row>
    <row r="52" spans="1:27" x14ac:dyDescent="0.25">
      <c r="A52" s="100">
        <v>49</v>
      </c>
      <c r="B52" s="82" t="s">
        <v>423</v>
      </c>
      <c r="C52" s="100" t="s">
        <v>423</v>
      </c>
      <c r="F52" s="100">
        <v>49</v>
      </c>
      <c r="G52" s="82" t="s">
        <v>423</v>
      </c>
      <c r="H52" s="100" t="s">
        <v>423</v>
      </c>
      <c r="K52" s="100">
        <v>49</v>
      </c>
      <c r="L52" s="82" t="s">
        <v>423</v>
      </c>
      <c r="M52" s="100" t="s">
        <v>423</v>
      </c>
      <c r="P52" s="100">
        <v>49</v>
      </c>
      <c r="Q52" s="82" t="s">
        <v>423</v>
      </c>
      <c r="R52" s="100" t="s">
        <v>423</v>
      </c>
      <c r="U52" s="100">
        <v>49</v>
      </c>
      <c r="V52" s="82" t="s">
        <v>423</v>
      </c>
      <c r="W52" s="100" t="s">
        <v>423</v>
      </c>
      <c r="Y52" s="100">
        <v>49</v>
      </c>
      <c r="Z52" s="82" t="s">
        <v>423</v>
      </c>
      <c r="AA52" s="100" t="s">
        <v>423</v>
      </c>
    </row>
    <row r="53" spans="1:27" x14ac:dyDescent="0.25">
      <c r="A53" s="100">
        <v>50</v>
      </c>
      <c r="B53" s="82" t="s">
        <v>423</v>
      </c>
      <c r="C53" s="100" t="s">
        <v>423</v>
      </c>
      <c r="F53" s="100">
        <v>50</v>
      </c>
      <c r="G53" s="82" t="s">
        <v>423</v>
      </c>
      <c r="H53" s="100" t="s">
        <v>423</v>
      </c>
      <c r="K53" s="100">
        <v>50</v>
      </c>
      <c r="L53" s="82" t="s">
        <v>423</v>
      </c>
      <c r="M53" s="100" t="s">
        <v>423</v>
      </c>
      <c r="P53" s="100">
        <v>50</v>
      </c>
      <c r="Q53" s="82" t="s">
        <v>423</v>
      </c>
      <c r="R53" s="100" t="s">
        <v>423</v>
      </c>
      <c r="U53" s="100">
        <v>50</v>
      </c>
      <c r="V53" s="82" t="s">
        <v>423</v>
      </c>
      <c r="W53" s="100" t="s">
        <v>423</v>
      </c>
      <c r="Y53" s="100">
        <v>50</v>
      </c>
      <c r="Z53" s="82" t="s">
        <v>423</v>
      </c>
      <c r="AA53" s="100" t="s">
        <v>423</v>
      </c>
    </row>
    <row r="54" spans="1:27" x14ac:dyDescent="0.25">
      <c r="A54" s="100"/>
      <c r="B54" s="82"/>
      <c r="C54" s="100"/>
      <c r="F54" s="100"/>
      <c r="G54" s="82"/>
      <c r="H54" s="100"/>
      <c r="K54" s="100"/>
      <c r="L54" s="82"/>
      <c r="M54" s="100"/>
      <c r="P54" s="100"/>
      <c r="Q54" s="82"/>
      <c r="R54" s="100"/>
      <c r="U54" s="100"/>
      <c r="V54" s="82"/>
      <c r="W54" s="100"/>
      <c r="Y54" s="100"/>
      <c r="Z54" s="82"/>
      <c r="AA54" s="100"/>
    </row>
    <row r="55" spans="1:27" x14ac:dyDescent="0.25">
      <c r="A55" s="100"/>
      <c r="B55" s="82"/>
      <c r="C55" s="100"/>
      <c r="F55" s="100"/>
      <c r="G55" s="82"/>
      <c r="H55" s="100"/>
      <c r="K55" s="100"/>
      <c r="L55" s="82"/>
      <c r="M55" s="100"/>
      <c r="P55" s="100"/>
      <c r="Q55" s="82"/>
      <c r="R55" s="100"/>
      <c r="U55" s="100"/>
      <c r="V55" s="82"/>
      <c r="W55" s="100"/>
      <c r="Y55" s="100"/>
      <c r="Z55" s="82"/>
      <c r="AA55" s="100"/>
    </row>
    <row r="56" spans="1:27" x14ac:dyDescent="0.25">
      <c r="A56" s="100"/>
      <c r="B56" s="82"/>
      <c r="C56" s="100"/>
      <c r="F56" s="100"/>
      <c r="G56" s="82"/>
      <c r="H56" s="100"/>
      <c r="K56" s="100"/>
      <c r="L56" s="82"/>
      <c r="M56" s="100"/>
      <c r="P56" s="100"/>
      <c r="Q56" s="82"/>
      <c r="R56" s="100"/>
      <c r="U56" s="100"/>
      <c r="V56" s="82"/>
      <c r="W56" s="100"/>
      <c r="Y56" s="100"/>
      <c r="Z56" s="82"/>
      <c r="AA56" s="100"/>
    </row>
    <row r="57" spans="1:27" x14ac:dyDescent="0.25">
      <c r="A57" s="100"/>
      <c r="B57" s="82"/>
      <c r="C57" s="100"/>
      <c r="F57" s="100"/>
      <c r="G57" s="82"/>
      <c r="H57" s="100"/>
      <c r="K57" s="100"/>
      <c r="L57" s="82"/>
      <c r="M57" s="100"/>
      <c r="P57" s="100"/>
      <c r="Q57" s="82"/>
      <c r="R57" s="100"/>
      <c r="U57" s="100"/>
      <c r="V57" s="82"/>
      <c r="W57" s="100"/>
      <c r="Y57" s="100"/>
      <c r="Z57" s="82"/>
      <c r="AA57" s="100"/>
    </row>
    <row r="58" spans="1:27" x14ac:dyDescent="0.25">
      <c r="A58" s="100"/>
      <c r="B58" s="82"/>
      <c r="C58" s="100"/>
      <c r="F58" s="100"/>
      <c r="G58" s="82"/>
      <c r="H58" s="100"/>
      <c r="K58" s="100"/>
      <c r="L58" s="82"/>
      <c r="M58" s="100"/>
      <c r="P58" s="100"/>
      <c r="Q58" s="82"/>
      <c r="R58" s="100"/>
      <c r="U58" s="100"/>
      <c r="V58" s="82"/>
      <c r="W58" s="100"/>
      <c r="Y58" s="100"/>
      <c r="Z58" s="82"/>
      <c r="AA58" s="100"/>
    </row>
    <row r="59" spans="1:27" x14ac:dyDescent="0.25">
      <c r="A59" s="100"/>
      <c r="B59" s="82"/>
      <c r="C59" s="100"/>
      <c r="F59" s="100"/>
      <c r="G59" s="82"/>
      <c r="H59" s="100"/>
      <c r="K59" s="100"/>
      <c r="L59" s="82"/>
      <c r="M59" s="100"/>
      <c r="P59" s="100"/>
      <c r="Q59" s="82"/>
      <c r="R59" s="100"/>
      <c r="U59" s="100"/>
      <c r="V59" s="82"/>
      <c r="W59" s="100"/>
      <c r="Y59" s="100"/>
      <c r="Z59" s="82"/>
      <c r="AA59" s="100"/>
    </row>
    <row r="60" spans="1:27" x14ac:dyDescent="0.25">
      <c r="A60" s="100"/>
      <c r="B60" s="82"/>
      <c r="C60" s="100"/>
      <c r="F60" s="100"/>
      <c r="G60" s="82"/>
      <c r="H60" s="100"/>
      <c r="K60" s="100"/>
      <c r="L60" s="82"/>
      <c r="M60" s="100"/>
      <c r="P60" s="100"/>
      <c r="Q60" s="82"/>
      <c r="R60" s="100"/>
      <c r="U60" s="100"/>
      <c r="V60" s="82"/>
      <c r="W60" s="100"/>
      <c r="Y60" s="100"/>
      <c r="Z60" s="82"/>
      <c r="AA60" s="100"/>
    </row>
    <row r="61" spans="1:27" x14ac:dyDescent="0.25">
      <c r="A61" s="100"/>
      <c r="B61" s="82"/>
      <c r="C61" s="100"/>
      <c r="F61" s="100"/>
      <c r="G61" s="82"/>
      <c r="H61" s="100"/>
      <c r="K61" s="100"/>
      <c r="L61" s="82"/>
      <c r="M61" s="100"/>
      <c r="P61" s="100"/>
      <c r="Q61" s="82"/>
      <c r="R61" s="100"/>
      <c r="U61" s="100"/>
      <c r="V61" s="82"/>
      <c r="W61" s="100"/>
      <c r="Y61" s="100"/>
      <c r="Z61" s="82"/>
      <c r="AA61" s="100"/>
    </row>
    <row r="62" spans="1:27" x14ac:dyDescent="0.25">
      <c r="A62" s="100"/>
      <c r="B62" s="82"/>
      <c r="C62" s="100"/>
      <c r="F62" s="100"/>
      <c r="G62" s="82"/>
      <c r="H62" s="100"/>
      <c r="K62" s="100"/>
      <c r="L62" s="82"/>
      <c r="M62" s="100"/>
      <c r="P62" s="100"/>
      <c r="Q62" s="82"/>
      <c r="R62" s="100"/>
      <c r="U62" s="100"/>
      <c r="V62" s="82"/>
      <c r="W62" s="100"/>
      <c r="Y62" s="100"/>
      <c r="Z62" s="82"/>
      <c r="AA62" s="100"/>
    </row>
    <row r="63" spans="1:27" x14ac:dyDescent="0.25">
      <c r="A63" s="100"/>
      <c r="B63" s="82"/>
      <c r="C63" s="100"/>
      <c r="F63" s="100"/>
      <c r="G63" s="82"/>
      <c r="H63" s="100"/>
      <c r="K63" s="100"/>
      <c r="L63" s="82"/>
      <c r="M63" s="100"/>
      <c r="P63" s="100"/>
      <c r="Q63" s="82"/>
      <c r="R63" s="100"/>
      <c r="U63" s="100"/>
      <c r="V63" s="82"/>
      <c r="W63" s="100"/>
      <c r="Y63" s="100"/>
      <c r="Z63" s="82"/>
      <c r="AA63" s="100"/>
    </row>
    <row r="64" spans="1:27" x14ac:dyDescent="0.25">
      <c r="A64" s="100"/>
      <c r="B64" s="82"/>
      <c r="C64" s="100"/>
      <c r="F64" s="100"/>
      <c r="G64" s="82"/>
      <c r="H64" s="100"/>
      <c r="K64" s="100"/>
      <c r="L64" s="82"/>
      <c r="M64" s="100"/>
      <c r="P64" s="100"/>
      <c r="Q64" s="82"/>
      <c r="R64" s="100"/>
      <c r="U64" s="100"/>
      <c r="V64" s="82"/>
      <c r="W64" s="100"/>
      <c r="Y64" s="100"/>
      <c r="Z64" s="82"/>
      <c r="AA64" s="100"/>
    </row>
    <row r="65" spans="1:27" x14ac:dyDescent="0.25">
      <c r="A65" s="100"/>
      <c r="B65" s="82"/>
      <c r="C65" s="100"/>
      <c r="F65" s="100"/>
      <c r="G65" s="82"/>
      <c r="H65" s="100"/>
      <c r="K65" s="100"/>
      <c r="L65" s="82"/>
      <c r="M65" s="100"/>
      <c r="P65" s="100"/>
      <c r="Q65" s="82"/>
      <c r="R65" s="100"/>
      <c r="U65" s="100"/>
      <c r="V65" s="82"/>
      <c r="W65" s="100"/>
      <c r="Y65" s="100"/>
      <c r="Z65" s="82"/>
      <c r="AA65" s="100"/>
    </row>
    <row r="66" spans="1:27" x14ac:dyDescent="0.25">
      <c r="A66" s="100"/>
      <c r="B66" s="82"/>
      <c r="C66" s="100"/>
      <c r="F66" s="100"/>
      <c r="G66" s="82"/>
      <c r="H66" s="100"/>
      <c r="K66" s="100"/>
      <c r="L66" s="82"/>
      <c r="M66" s="100"/>
      <c r="P66" s="100"/>
      <c r="Q66" s="82"/>
      <c r="R66" s="100"/>
      <c r="U66" s="100"/>
      <c r="V66" s="82"/>
      <c r="W66" s="100"/>
      <c r="Y66" s="100"/>
      <c r="Z66" s="82"/>
      <c r="AA66" s="100"/>
    </row>
    <row r="67" spans="1:27" x14ac:dyDescent="0.25">
      <c r="A67" s="100"/>
      <c r="B67" s="82"/>
      <c r="C67" s="100"/>
      <c r="F67" s="100"/>
      <c r="G67" s="82"/>
      <c r="H67" s="100"/>
      <c r="K67" s="100"/>
      <c r="L67" s="82"/>
      <c r="M67" s="100"/>
      <c r="P67" s="100"/>
      <c r="Q67" s="82"/>
      <c r="R67" s="100"/>
      <c r="U67" s="100"/>
      <c r="V67" s="82"/>
      <c r="W67" s="100"/>
      <c r="Y67" s="100"/>
      <c r="Z67" s="82"/>
      <c r="AA67" s="100"/>
    </row>
    <row r="68" spans="1:27" x14ac:dyDescent="0.25">
      <c r="A68" s="100"/>
      <c r="B68" s="82"/>
      <c r="C68" s="100"/>
      <c r="F68" s="100"/>
      <c r="G68" s="82"/>
      <c r="H68" s="100"/>
      <c r="K68" s="100"/>
      <c r="L68" s="82"/>
      <c r="M68" s="100"/>
      <c r="P68" s="100"/>
      <c r="Q68" s="82"/>
      <c r="R68" s="100"/>
      <c r="U68" s="100"/>
      <c r="V68" s="82"/>
      <c r="W68" s="100"/>
      <c r="Y68" s="100"/>
      <c r="Z68" s="82"/>
      <c r="AA68" s="100"/>
    </row>
    <row r="69" spans="1:27" x14ac:dyDescent="0.25">
      <c r="A69" s="100"/>
      <c r="B69" s="82"/>
      <c r="C69" s="100"/>
      <c r="F69" s="100"/>
      <c r="G69" s="82"/>
      <c r="H69" s="100"/>
      <c r="K69" s="100"/>
      <c r="L69" s="82"/>
      <c r="M69" s="100"/>
      <c r="P69" s="100"/>
      <c r="Q69" s="82"/>
      <c r="R69" s="100"/>
      <c r="U69" s="100"/>
      <c r="V69" s="82"/>
      <c r="W69" s="100"/>
      <c r="Y69" s="100"/>
      <c r="Z69" s="82"/>
      <c r="AA69" s="100"/>
    </row>
    <row r="70" spans="1:27" x14ac:dyDescent="0.25">
      <c r="A70" s="100"/>
      <c r="B70" s="82"/>
      <c r="C70" s="100"/>
      <c r="F70" s="100"/>
      <c r="G70" s="82"/>
      <c r="H70" s="100"/>
      <c r="K70" s="100"/>
      <c r="L70" s="82"/>
      <c r="M70" s="100"/>
      <c r="P70" s="100"/>
      <c r="Q70" s="82"/>
      <c r="R70" s="100"/>
      <c r="U70" s="100"/>
      <c r="V70" s="82"/>
      <c r="W70" s="100"/>
      <c r="Y70" s="100"/>
      <c r="Z70" s="82"/>
      <c r="AA70" s="100"/>
    </row>
    <row r="71" spans="1:27" x14ac:dyDescent="0.25">
      <c r="A71" s="100"/>
      <c r="B71" s="82"/>
      <c r="C71" s="100"/>
      <c r="F71" s="100"/>
      <c r="G71" s="82"/>
      <c r="H71" s="100"/>
      <c r="K71" s="100"/>
      <c r="L71" s="82"/>
      <c r="M71" s="100"/>
      <c r="P71" s="100"/>
      <c r="Q71" s="82"/>
      <c r="R71" s="100"/>
      <c r="U71" s="100"/>
      <c r="V71" s="82"/>
      <c r="W71" s="100"/>
      <c r="Y71" s="100"/>
      <c r="Z71" s="82"/>
      <c r="AA71" s="100"/>
    </row>
    <row r="72" spans="1:27" x14ac:dyDescent="0.25">
      <c r="A72" s="100"/>
      <c r="B72" s="82"/>
      <c r="C72" s="100"/>
      <c r="F72" s="100"/>
      <c r="G72" s="82"/>
      <c r="H72" s="100"/>
      <c r="K72" s="100"/>
      <c r="L72" s="82"/>
      <c r="M72" s="100"/>
      <c r="P72" s="100"/>
      <c r="Q72" s="82"/>
      <c r="R72" s="100"/>
      <c r="U72" s="100"/>
      <c r="V72" s="82"/>
      <c r="W72" s="100"/>
      <c r="Y72" s="100"/>
      <c r="Z72" s="82"/>
      <c r="AA72" s="100"/>
    </row>
    <row r="73" spans="1:27" x14ac:dyDescent="0.25">
      <c r="A73" s="100"/>
      <c r="B73" s="82"/>
      <c r="C73" s="100"/>
      <c r="F73" s="100"/>
      <c r="G73" s="82"/>
      <c r="H73" s="100"/>
      <c r="K73" s="100"/>
      <c r="L73" s="82"/>
      <c r="M73" s="100"/>
      <c r="P73" s="100"/>
      <c r="Q73" s="82"/>
      <c r="R73" s="100"/>
      <c r="U73" s="100"/>
      <c r="V73" s="82"/>
      <c r="W73" s="100"/>
      <c r="Y73" s="100"/>
      <c r="Z73" s="82"/>
      <c r="AA73" s="100"/>
    </row>
    <row r="74" spans="1:27" x14ac:dyDescent="0.25">
      <c r="A74" s="100"/>
      <c r="B74" s="82"/>
      <c r="C74" s="100"/>
      <c r="F74" s="100"/>
      <c r="G74" s="82"/>
      <c r="H74" s="100"/>
      <c r="K74" s="100"/>
      <c r="L74" s="82"/>
      <c r="M74" s="100"/>
      <c r="P74" s="100"/>
      <c r="Q74" s="82"/>
      <c r="R74" s="100"/>
      <c r="U74" s="100"/>
      <c r="V74" s="82"/>
      <c r="W74" s="100"/>
      <c r="Y74" s="100"/>
      <c r="Z74" s="82"/>
      <c r="AA74" s="100"/>
    </row>
    <row r="75" spans="1:27" x14ac:dyDescent="0.25">
      <c r="A75" s="100"/>
      <c r="B75" s="82"/>
      <c r="C75" s="100"/>
      <c r="F75" s="100"/>
      <c r="G75" s="82"/>
      <c r="H75" s="100"/>
      <c r="K75" s="100"/>
      <c r="L75" s="82"/>
      <c r="M75" s="100"/>
      <c r="P75" s="100"/>
      <c r="Q75" s="82"/>
      <c r="R75" s="100"/>
      <c r="U75" s="100"/>
      <c r="V75" s="82"/>
      <c r="W75" s="100"/>
      <c r="Y75" s="100"/>
      <c r="Z75" s="82"/>
      <c r="AA75" s="100"/>
    </row>
    <row r="76" spans="1:27" x14ac:dyDescent="0.25">
      <c r="A76" s="100"/>
      <c r="B76" s="82"/>
      <c r="C76" s="100"/>
      <c r="F76" s="100"/>
      <c r="G76" s="82"/>
      <c r="H76" s="100"/>
      <c r="K76" s="100"/>
      <c r="L76" s="82"/>
      <c r="M76" s="100"/>
      <c r="P76" s="100"/>
      <c r="Q76" s="82"/>
      <c r="R76" s="100"/>
      <c r="U76" s="100"/>
      <c r="V76" s="82"/>
      <c r="W76" s="100"/>
      <c r="Y76" s="100"/>
      <c r="Z76" s="82"/>
      <c r="AA76" s="100"/>
    </row>
    <row r="77" spans="1:27" x14ac:dyDescent="0.25">
      <c r="A77" s="100"/>
      <c r="B77" s="82"/>
      <c r="C77" s="100"/>
      <c r="F77" s="100"/>
      <c r="G77" s="82"/>
      <c r="H77" s="100"/>
      <c r="K77" s="100"/>
      <c r="L77" s="82"/>
      <c r="M77" s="100"/>
      <c r="P77" s="100"/>
      <c r="Q77" s="82"/>
      <c r="R77" s="100"/>
      <c r="U77" s="100"/>
      <c r="V77" s="82"/>
      <c r="W77" s="100"/>
      <c r="Y77" s="100"/>
      <c r="Z77" s="82"/>
      <c r="AA77" s="100"/>
    </row>
    <row r="78" spans="1:27" x14ac:dyDescent="0.25">
      <c r="A78" s="100"/>
      <c r="B78" s="82"/>
      <c r="C78" s="100"/>
      <c r="F78" s="100"/>
      <c r="G78" s="82"/>
      <c r="H78" s="100"/>
      <c r="K78" s="100"/>
      <c r="L78" s="82"/>
      <c r="M78" s="100"/>
      <c r="P78" s="100"/>
      <c r="Q78" s="82"/>
      <c r="R78" s="100"/>
      <c r="U78" s="100"/>
      <c r="V78" s="82"/>
      <c r="W78" s="100"/>
      <c r="Y78" s="100"/>
      <c r="Z78" s="82"/>
      <c r="AA78" s="100"/>
    </row>
    <row r="79" spans="1:27" x14ac:dyDescent="0.25">
      <c r="A79" s="100"/>
      <c r="B79" s="82"/>
      <c r="C79" s="100"/>
      <c r="F79" s="100"/>
      <c r="G79" s="82"/>
      <c r="H79" s="100"/>
      <c r="K79" s="100"/>
      <c r="L79" s="82"/>
      <c r="M79" s="100"/>
      <c r="P79" s="100"/>
      <c r="Q79" s="82"/>
      <c r="R79" s="100"/>
      <c r="U79" s="100"/>
      <c r="V79" s="82"/>
      <c r="W79" s="100"/>
      <c r="Y79" s="100"/>
      <c r="Z79" s="82"/>
      <c r="AA79" s="100"/>
    </row>
    <row r="80" spans="1:27" x14ac:dyDescent="0.25">
      <c r="A80" s="100"/>
      <c r="B80" s="82"/>
      <c r="C80" s="100"/>
      <c r="F80" s="100"/>
      <c r="G80" s="82"/>
      <c r="H80" s="100"/>
      <c r="K80" s="100"/>
      <c r="L80" s="82"/>
      <c r="M80" s="100"/>
      <c r="P80" s="100"/>
      <c r="Q80" s="82"/>
      <c r="R80" s="100"/>
      <c r="U80" s="100"/>
      <c r="V80" s="82"/>
      <c r="W80" s="100"/>
      <c r="Y80" s="100"/>
      <c r="Z80" s="82"/>
      <c r="AA80" s="100"/>
    </row>
    <row r="81" spans="1:27" x14ac:dyDescent="0.25">
      <c r="A81" s="100"/>
      <c r="B81" s="82"/>
      <c r="C81" s="100"/>
      <c r="F81" s="100"/>
      <c r="G81" s="82"/>
      <c r="H81" s="100"/>
      <c r="K81" s="100"/>
      <c r="L81" s="82"/>
      <c r="M81" s="100"/>
      <c r="P81" s="100"/>
      <c r="Q81" s="82"/>
      <c r="R81" s="100"/>
      <c r="U81" s="100"/>
      <c r="V81" s="82"/>
      <c r="W81" s="100"/>
      <c r="Y81" s="100"/>
      <c r="Z81" s="82"/>
      <c r="AA81" s="100"/>
    </row>
    <row r="82" spans="1:27" x14ac:dyDescent="0.25">
      <c r="A82" s="100"/>
      <c r="B82" s="82"/>
      <c r="C82" s="100"/>
      <c r="F82" s="100"/>
      <c r="G82" s="82"/>
      <c r="H82" s="100"/>
      <c r="K82" s="100"/>
      <c r="L82" s="82"/>
      <c r="M82" s="100"/>
      <c r="P82" s="100"/>
      <c r="Q82" s="82"/>
      <c r="R82" s="100"/>
      <c r="U82" s="100"/>
      <c r="V82" s="82"/>
      <c r="W82" s="100"/>
      <c r="Y82" s="100"/>
      <c r="Z82" s="82"/>
      <c r="AA82" s="100"/>
    </row>
    <row r="83" spans="1:27" x14ac:dyDescent="0.25">
      <c r="A83" s="100"/>
      <c r="B83" s="82"/>
      <c r="C83" s="100"/>
      <c r="F83" s="100"/>
      <c r="G83" s="82"/>
      <c r="H83" s="100"/>
      <c r="K83" s="100"/>
      <c r="L83" s="82"/>
      <c r="M83" s="100"/>
      <c r="P83" s="100"/>
      <c r="Q83" s="82"/>
      <c r="R83" s="100"/>
      <c r="U83" s="100"/>
      <c r="V83" s="82"/>
      <c r="W83" s="100"/>
      <c r="Y83" s="100"/>
      <c r="Z83" s="82"/>
      <c r="AA83" s="100"/>
    </row>
    <row r="84" spans="1:27" x14ac:dyDescent="0.25">
      <c r="A84" s="100"/>
      <c r="B84" s="82"/>
      <c r="C84" s="100"/>
      <c r="F84" s="100"/>
      <c r="G84" s="82"/>
      <c r="H84" s="100"/>
      <c r="K84" s="100"/>
      <c r="L84" s="82"/>
      <c r="M84" s="100"/>
      <c r="P84" s="100"/>
      <c r="Q84" s="82"/>
      <c r="R84" s="100"/>
      <c r="U84" s="100"/>
      <c r="V84" s="82"/>
      <c r="W84" s="100"/>
      <c r="Y84" s="100"/>
      <c r="Z84" s="82"/>
      <c r="AA84" s="100"/>
    </row>
    <row r="85" spans="1:27" x14ac:dyDescent="0.25">
      <c r="A85" s="100"/>
      <c r="B85" s="82"/>
      <c r="C85" s="100"/>
      <c r="F85" s="100"/>
      <c r="G85" s="82"/>
      <c r="H85" s="100"/>
      <c r="K85" s="100"/>
      <c r="L85" s="82"/>
      <c r="M85" s="100"/>
      <c r="P85" s="100"/>
      <c r="Q85" s="82"/>
      <c r="R85" s="100"/>
      <c r="U85" s="100"/>
      <c r="V85" s="82"/>
      <c r="W85" s="100"/>
      <c r="Y85" s="100"/>
      <c r="Z85" s="82"/>
      <c r="AA85" s="100"/>
    </row>
    <row r="86" spans="1:27" x14ac:dyDescent="0.25">
      <c r="A86" s="100"/>
      <c r="B86" s="82"/>
      <c r="C86" s="100"/>
      <c r="F86" s="100"/>
      <c r="G86" s="82"/>
      <c r="H86" s="100"/>
      <c r="K86" s="100"/>
      <c r="L86" s="82"/>
      <c r="M86" s="100"/>
      <c r="P86" s="100"/>
      <c r="Q86" s="82"/>
      <c r="R86" s="100"/>
      <c r="U86" s="100"/>
      <c r="V86" s="82"/>
      <c r="W86" s="100"/>
      <c r="Y86" s="100"/>
      <c r="Z86" s="82"/>
      <c r="AA86" s="100"/>
    </row>
    <row r="87" spans="1:27" x14ac:dyDescent="0.25">
      <c r="A87" s="100"/>
      <c r="B87" s="82"/>
      <c r="C87" s="100"/>
      <c r="F87" s="100"/>
      <c r="G87" s="82"/>
      <c r="H87" s="100"/>
      <c r="K87" s="100"/>
      <c r="L87" s="82"/>
      <c r="M87" s="100"/>
      <c r="P87" s="100"/>
      <c r="Q87" s="82"/>
      <c r="R87" s="100"/>
      <c r="U87" s="100"/>
      <c r="V87" s="82"/>
      <c r="W87" s="100"/>
      <c r="Y87" s="100"/>
      <c r="Z87" s="82"/>
      <c r="AA87" s="100"/>
    </row>
    <row r="88" spans="1:27" x14ac:dyDescent="0.25">
      <c r="A88" s="100"/>
      <c r="B88" s="82"/>
      <c r="C88" s="100"/>
      <c r="F88" s="100"/>
      <c r="G88" s="82"/>
      <c r="H88" s="100"/>
      <c r="K88" s="100"/>
      <c r="L88" s="82"/>
      <c r="M88" s="100"/>
      <c r="P88" s="100"/>
      <c r="Q88" s="82"/>
      <c r="R88" s="100"/>
      <c r="U88" s="100"/>
      <c r="V88" s="82"/>
      <c r="W88" s="100"/>
      <c r="Y88" s="100"/>
      <c r="Z88" s="82"/>
      <c r="AA88" s="100"/>
    </row>
    <row r="89" spans="1:27" x14ac:dyDescent="0.25">
      <c r="A89" s="100"/>
      <c r="B89" s="82"/>
      <c r="C89" s="100"/>
      <c r="F89" s="100"/>
      <c r="G89" s="82"/>
      <c r="H89" s="100"/>
      <c r="K89" s="100"/>
      <c r="L89" s="82"/>
      <c r="M89" s="100"/>
      <c r="P89" s="100"/>
      <c r="Q89" s="82"/>
      <c r="R89" s="100"/>
      <c r="U89" s="100"/>
      <c r="V89" s="82"/>
      <c r="W89" s="100"/>
      <c r="Y89" s="100"/>
      <c r="Z89" s="82"/>
      <c r="AA89" s="100"/>
    </row>
    <row r="90" spans="1:27" x14ac:dyDescent="0.25">
      <c r="A90" s="100"/>
      <c r="B90" s="82"/>
      <c r="C90" s="100"/>
      <c r="F90" s="100"/>
      <c r="G90" s="82"/>
      <c r="H90" s="100"/>
      <c r="K90" s="100"/>
      <c r="L90" s="82"/>
      <c r="M90" s="100"/>
      <c r="P90" s="100"/>
      <c r="Q90" s="82"/>
      <c r="R90" s="100"/>
      <c r="U90" s="100"/>
      <c r="V90" s="82"/>
      <c r="W90" s="100"/>
      <c r="Y90" s="100"/>
      <c r="Z90" s="82"/>
      <c r="AA90" s="100"/>
    </row>
    <row r="91" spans="1:27" x14ac:dyDescent="0.25">
      <c r="A91" s="100"/>
      <c r="B91" s="82"/>
      <c r="C91" s="100"/>
      <c r="F91" s="100"/>
      <c r="G91" s="82"/>
      <c r="H91" s="100"/>
      <c r="K91" s="100"/>
      <c r="L91" s="82"/>
      <c r="M91" s="100"/>
      <c r="P91" s="100"/>
      <c r="Q91" s="82"/>
      <c r="R91" s="100"/>
      <c r="U91" s="100"/>
      <c r="V91" s="82"/>
      <c r="W91" s="100"/>
      <c r="Y91" s="100"/>
      <c r="Z91" s="82"/>
      <c r="AA91" s="100"/>
    </row>
    <row r="92" spans="1:27" x14ac:dyDescent="0.25">
      <c r="A92" s="100"/>
      <c r="B92" s="82"/>
      <c r="C92" s="100"/>
      <c r="F92" s="100"/>
      <c r="G92" s="82"/>
      <c r="H92" s="100"/>
      <c r="K92" s="100"/>
      <c r="L92" s="82"/>
      <c r="M92" s="100"/>
      <c r="P92" s="100"/>
      <c r="Q92" s="82"/>
      <c r="R92" s="100"/>
      <c r="U92" s="100"/>
      <c r="V92" s="82"/>
      <c r="W92" s="100"/>
      <c r="Y92" s="100"/>
      <c r="Z92" s="82"/>
      <c r="AA92" s="100"/>
    </row>
    <row r="93" spans="1:27" x14ac:dyDescent="0.25">
      <c r="A93" s="100"/>
      <c r="B93" s="82"/>
      <c r="C93" s="100"/>
      <c r="F93" s="100"/>
      <c r="G93" s="82"/>
      <c r="H93" s="100"/>
      <c r="K93" s="100"/>
      <c r="L93" s="82"/>
      <c r="M93" s="100"/>
      <c r="P93" s="100"/>
      <c r="Q93" s="82"/>
      <c r="R93" s="100"/>
      <c r="U93" s="100"/>
      <c r="V93" s="82"/>
      <c r="W93" s="100"/>
      <c r="Y93" s="100"/>
      <c r="Z93" s="82"/>
      <c r="AA93" s="100"/>
    </row>
    <row r="94" spans="1:27" x14ac:dyDescent="0.25">
      <c r="A94" s="100"/>
      <c r="B94" s="82"/>
      <c r="C94" s="100"/>
      <c r="F94" s="100"/>
      <c r="G94" s="82"/>
      <c r="H94" s="100"/>
      <c r="K94" s="100"/>
      <c r="L94" s="82"/>
      <c r="M94" s="100"/>
      <c r="P94" s="100"/>
      <c r="Q94" s="82"/>
      <c r="R94" s="100"/>
      <c r="U94" s="100"/>
      <c r="V94" s="82"/>
      <c r="W94" s="100"/>
      <c r="Y94" s="100"/>
      <c r="Z94" s="82"/>
      <c r="AA94" s="100"/>
    </row>
    <row r="95" spans="1:27" x14ac:dyDescent="0.25">
      <c r="A95" s="100"/>
      <c r="B95" s="82"/>
      <c r="C95" s="100"/>
      <c r="F95" s="100"/>
      <c r="G95" s="82"/>
      <c r="H95" s="100"/>
      <c r="K95" s="100"/>
      <c r="L95" s="82"/>
      <c r="M95" s="100"/>
      <c r="P95" s="100"/>
      <c r="Q95" s="82"/>
      <c r="R95" s="100"/>
      <c r="U95" s="100"/>
      <c r="V95" s="82"/>
      <c r="W95" s="100"/>
      <c r="Y95" s="100"/>
      <c r="Z95" s="82"/>
      <c r="AA95" s="100"/>
    </row>
    <row r="96" spans="1:27" x14ac:dyDescent="0.25">
      <c r="A96" s="100"/>
      <c r="B96" s="82"/>
      <c r="C96" s="100"/>
      <c r="F96" s="100"/>
      <c r="G96" s="82"/>
      <c r="H96" s="100"/>
      <c r="K96" s="100"/>
      <c r="L96" s="82"/>
      <c r="M96" s="100"/>
      <c r="P96" s="100"/>
      <c r="Q96" s="82"/>
      <c r="R96" s="100"/>
      <c r="U96" s="100"/>
      <c r="V96" s="82"/>
      <c r="W96" s="100"/>
      <c r="Y96" s="100"/>
      <c r="Z96" s="82"/>
      <c r="AA96" s="100"/>
    </row>
    <row r="97" spans="1:27" x14ac:dyDescent="0.25">
      <c r="A97" s="100"/>
      <c r="B97" s="82"/>
      <c r="C97" s="100"/>
      <c r="F97" s="100"/>
      <c r="G97" s="82"/>
      <c r="H97" s="100"/>
      <c r="K97" s="100"/>
      <c r="L97" s="82"/>
      <c r="M97" s="100"/>
      <c r="P97" s="100"/>
      <c r="Q97" s="82"/>
      <c r="R97" s="100"/>
      <c r="U97" s="100"/>
      <c r="V97" s="82"/>
      <c r="W97" s="100"/>
      <c r="Y97" s="100"/>
      <c r="Z97" s="82"/>
      <c r="AA97" s="100"/>
    </row>
    <row r="98" spans="1:27" x14ac:dyDescent="0.25">
      <c r="A98" s="100"/>
      <c r="B98" s="82"/>
      <c r="C98" s="100"/>
      <c r="F98" s="100"/>
      <c r="G98" s="82"/>
      <c r="H98" s="100"/>
      <c r="K98" s="100"/>
      <c r="L98" s="82"/>
      <c r="M98" s="100"/>
      <c r="P98" s="100"/>
      <c r="Q98" s="82"/>
      <c r="R98" s="100"/>
      <c r="U98" s="100"/>
      <c r="V98" s="82"/>
      <c r="W98" s="100"/>
      <c r="Y98" s="100"/>
      <c r="Z98" s="82"/>
      <c r="AA98" s="10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N217"/>
  <sheetViews>
    <sheetView zoomScaleNormal="100" workbookViewId="0">
      <pane xSplit="4" ySplit="3" topLeftCell="E4" activePane="bottomRight" state="frozen"/>
      <selection pane="topRight" activeCell="F1" sqref="F1"/>
      <selection pane="bottomLeft" activeCell="A4" sqref="A4"/>
      <selection pane="bottomRight" activeCell="B3" sqref="B3"/>
    </sheetView>
  </sheetViews>
  <sheetFormatPr defaultRowHeight="15" x14ac:dyDescent="0.25"/>
  <cols>
    <col min="1" max="1" width="11.85546875" customWidth="1"/>
    <col min="2" max="2" width="24.42578125" customWidth="1"/>
    <col min="3" max="3" width="13.42578125" customWidth="1"/>
    <col min="4" max="4" width="14.28515625" style="67" customWidth="1"/>
    <col min="5" max="7" width="15.5703125" customWidth="1"/>
    <col min="8" max="10" width="15.85546875" customWidth="1"/>
    <col min="11" max="11" width="16.85546875" customWidth="1"/>
    <col min="14" max="14" width="13.85546875" customWidth="1"/>
  </cols>
  <sheetData>
    <row r="1" spans="1:14" x14ac:dyDescent="0.25">
      <c r="A1" s="4" t="str">
        <f>In_out!D1</f>
        <v>Shriram Multi Sector Rotation Fund</v>
      </c>
    </row>
    <row r="2" spans="1:14" x14ac:dyDescent="0.25">
      <c r="A2" s="35"/>
      <c r="B2" s="31"/>
      <c r="C2" s="31"/>
      <c r="D2" s="68"/>
      <c r="E2" s="58" t="e">
        <f>"Equity Portfolio as on "&amp;TEXT(#REF!,"mmm dd, yyyy")</f>
        <v>#REF!</v>
      </c>
      <c r="F2" s="40"/>
      <c r="G2" s="59" t="e">
        <f>"Equity Portfolio as on "&amp;TEXT(#REF!,"mmm dd, yyyy")</f>
        <v>#REF!</v>
      </c>
      <c r="H2" s="40"/>
    </row>
    <row r="3" spans="1:14" x14ac:dyDescent="0.25">
      <c r="A3" s="60" t="s">
        <v>100</v>
      </c>
      <c r="B3" s="61" t="s">
        <v>25</v>
      </c>
      <c r="C3" s="61" t="s">
        <v>155</v>
      </c>
      <c r="D3" s="61" t="s">
        <v>156</v>
      </c>
      <c r="E3" s="62" t="s">
        <v>178</v>
      </c>
      <c r="F3" s="63" t="s">
        <v>157</v>
      </c>
      <c r="G3" s="62" t="s">
        <v>178</v>
      </c>
      <c r="H3" s="63" t="s">
        <v>157</v>
      </c>
      <c r="I3" s="64" t="s">
        <v>179</v>
      </c>
      <c r="J3" s="64" t="s">
        <v>180</v>
      </c>
      <c r="K3" s="64" t="s">
        <v>153</v>
      </c>
      <c r="L3" s="66" t="s">
        <v>183</v>
      </c>
      <c r="M3" t="s">
        <v>184</v>
      </c>
      <c r="N3" s="61" t="s">
        <v>188</v>
      </c>
    </row>
    <row r="4" spans="1:14" x14ac:dyDescent="0.25">
      <c r="A4" s="44" t="e">
        <f>TRIM(VLOOKUP(D4,#REF!,9,0))</f>
        <v>#REF!</v>
      </c>
      <c r="B4" s="4" t="str">
        <f>IFERROR(VLOOKUP($D4,#REF!,7,0),"")</f>
        <v/>
      </c>
      <c r="C4" s="4" t="e">
        <f>VLOOKUP(D4,#REF!,2,0)</f>
        <v>#REF!</v>
      </c>
      <c r="D4" s="101" t="s">
        <v>16</v>
      </c>
      <c r="E4" s="6" t="e">
        <f>SUMIFS(#REF!,#REF!,A$1,#REF!,$D4)/100</f>
        <v>#REF!</v>
      </c>
      <c r="F4" s="41" t="e">
        <f>SUMIFS(#REF!,#REF!,A$1,#REF!,$D4)</f>
        <v>#REF!</v>
      </c>
      <c r="G4" s="6" t="e">
        <f>SUMIFS(#REF!,#REF!,A$1,#REF!,$D4)/100</f>
        <v>#REF!</v>
      </c>
      <c r="H4" s="41" t="e">
        <f>SUMIFS(#REF!,#REF!,A$1,#REF!,$D4)</f>
        <v>#REF!</v>
      </c>
      <c r="I4" s="52" t="e">
        <f t="shared" ref="I4:I35" si="0">F4-H4</f>
        <v>#REF!</v>
      </c>
      <c r="J4" s="56" t="e">
        <f t="shared" ref="J4:J35" si="1">E4-G4</f>
        <v>#REF!</v>
      </c>
      <c r="K4" s="52" t="e">
        <f>IF(OR(F4+H4=0,I4=0),"",IF(I4=F4,"New Buy",IF(I4=-H4,"Total Exit",IF(H4&gt;F4,"Partial Sell","Additional Buy"))))</f>
        <v>#REF!</v>
      </c>
      <c r="L4" t="e">
        <f t="shared" ref="L4:L35" si="2">IF($K4="New Buy",(COUNTIFS($K$4:$K$125,$K4,J$4:J$125,"&gt;"&amp;J4)+1),"-")</f>
        <v>#REF!</v>
      </c>
      <c r="M4" t="e">
        <f t="shared" ref="M4:M35" si="3">IF($K4="Total Exit",(COUNTIFS($K$4:$K$125,$K4,J$4:J$125,"&gt;"&amp;J4)+1),"-")</f>
        <v>#REF!</v>
      </c>
      <c r="N4" t="e">
        <f>VLOOKUP(D4,#REF!,2,0)</f>
        <v>#REF!</v>
      </c>
    </row>
    <row r="5" spans="1:14" x14ac:dyDescent="0.25">
      <c r="A5" s="44" t="e">
        <f>TRIM(VLOOKUP(D5,#REF!,9,0))</f>
        <v>#REF!</v>
      </c>
      <c r="B5" s="4" t="str">
        <f>IFERROR(VLOOKUP($D5,#REF!,7,0),"")</f>
        <v/>
      </c>
      <c r="C5" s="4" t="e">
        <f>VLOOKUP(D5,#REF!,2,0)</f>
        <v>#REF!</v>
      </c>
      <c r="D5" s="101" t="s">
        <v>22</v>
      </c>
      <c r="E5" s="6" t="e">
        <f>SUMIFS(#REF!,#REF!,A$1,#REF!,$D5)/100</f>
        <v>#REF!</v>
      </c>
      <c r="F5" s="41" t="e">
        <f>SUMIFS(#REF!,#REF!,A$1,#REF!,$D5)</f>
        <v>#REF!</v>
      </c>
      <c r="G5" s="6" t="e">
        <f>SUMIFS(#REF!,#REF!,A$1,#REF!,$D5)/100</f>
        <v>#REF!</v>
      </c>
      <c r="H5" s="41" t="e">
        <f>SUMIFS(#REF!,#REF!,A$1,#REF!,$D5)</f>
        <v>#REF!</v>
      </c>
      <c r="I5" s="52" t="e">
        <f t="shared" si="0"/>
        <v>#REF!</v>
      </c>
      <c r="J5" s="56" t="e">
        <f t="shared" si="1"/>
        <v>#REF!</v>
      </c>
      <c r="K5" s="52" t="e">
        <f t="shared" ref="K5:K65" si="4">IF(OR(F5+H5=0,I5=0),"",IF(I5=F5,"New Buy",IF(I5=-H5,"Total Exit",IF(H5&gt;F5,"Partial Sell","Additional Buy"))))</f>
        <v>#REF!</v>
      </c>
      <c r="L5" t="e">
        <f t="shared" si="2"/>
        <v>#REF!</v>
      </c>
      <c r="M5" t="e">
        <f t="shared" si="3"/>
        <v>#REF!</v>
      </c>
      <c r="N5" t="e">
        <f>VLOOKUP(D5,#REF!,2,0)</f>
        <v>#REF!</v>
      </c>
    </row>
    <row r="6" spans="1:14" x14ac:dyDescent="0.25">
      <c r="A6" s="44" t="e">
        <f>TRIM(VLOOKUP(D6,#REF!,9,0))</f>
        <v>#REF!</v>
      </c>
      <c r="B6" s="4" t="str">
        <f>IFERROR(VLOOKUP($D6,#REF!,7,0),"")</f>
        <v/>
      </c>
      <c r="C6" s="4" t="e">
        <f>VLOOKUP(D6,#REF!,2,0)</f>
        <v>#REF!</v>
      </c>
      <c r="D6" s="101" t="s">
        <v>11</v>
      </c>
      <c r="E6" s="6" t="e">
        <f>SUMIFS(#REF!,#REF!,A$1,#REF!,$D6)/100</f>
        <v>#REF!</v>
      </c>
      <c r="F6" s="41" t="e">
        <f>SUMIFS(#REF!,#REF!,A$1,#REF!,$D6)</f>
        <v>#REF!</v>
      </c>
      <c r="G6" s="6" t="e">
        <f>SUMIFS(#REF!,#REF!,A$1,#REF!,$D6)/100</f>
        <v>#REF!</v>
      </c>
      <c r="H6" s="41" t="e">
        <f>SUMIFS(#REF!,#REF!,A$1,#REF!,$D6)</f>
        <v>#REF!</v>
      </c>
      <c r="I6" s="52" t="e">
        <f t="shared" si="0"/>
        <v>#REF!</v>
      </c>
      <c r="J6" s="56" t="e">
        <f t="shared" si="1"/>
        <v>#REF!</v>
      </c>
      <c r="K6" s="52" t="e">
        <f t="shared" si="4"/>
        <v>#REF!</v>
      </c>
      <c r="L6" t="e">
        <f t="shared" si="2"/>
        <v>#REF!</v>
      </c>
      <c r="M6" t="e">
        <f t="shared" si="3"/>
        <v>#REF!</v>
      </c>
      <c r="N6" t="e">
        <f>VLOOKUP(D6,#REF!,2,0)</f>
        <v>#REF!</v>
      </c>
    </row>
    <row r="7" spans="1:14" x14ac:dyDescent="0.25">
      <c r="A7" s="44" t="e">
        <f>TRIM(VLOOKUP(D7,#REF!,9,0))</f>
        <v>#REF!</v>
      </c>
      <c r="B7" s="4" t="str">
        <f>IFERROR(VLOOKUP($D7,#REF!,7,0),"")</f>
        <v/>
      </c>
      <c r="C7" s="4" t="e">
        <f>VLOOKUP(D7,#REF!,2,0)</f>
        <v>#REF!</v>
      </c>
      <c r="D7" s="101" t="s">
        <v>257</v>
      </c>
      <c r="E7" s="6" t="e">
        <f>SUMIFS(#REF!,#REF!,A$1,#REF!,$D7)/100</f>
        <v>#REF!</v>
      </c>
      <c r="F7" s="41" t="e">
        <f>SUMIFS(#REF!,#REF!,A$1,#REF!,$D7)</f>
        <v>#REF!</v>
      </c>
      <c r="G7" s="6" t="e">
        <f>SUMIFS(#REF!,#REF!,A$1,#REF!,$D7)/100</f>
        <v>#REF!</v>
      </c>
      <c r="H7" s="41" t="e">
        <f>SUMIFS(#REF!,#REF!,A$1,#REF!,$D7)</f>
        <v>#REF!</v>
      </c>
      <c r="I7" s="52" t="e">
        <f t="shared" si="0"/>
        <v>#REF!</v>
      </c>
      <c r="J7" s="56" t="e">
        <f t="shared" si="1"/>
        <v>#REF!</v>
      </c>
      <c r="K7" s="52" t="e">
        <f t="shared" si="4"/>
        <v>#REF!</v>
      </c>
      <c r="L7" t="e">
        <f t="shared" si="2"/>
        <v>#REF!</v>
      </c>
      <c r="M7" t="e">
        <f t="shared" si="3"/>
        <v>#REF!</v>
      </c>
      <c r="N7" t="e">
        <f>VLOOKUP(D7,#REF!,2,0)</f>
        <v>#REF!</v>
      </c>
    </row>
    <row r="8" spans="1:14" x14ac:dyDescent="0.25">
      <c r="A8" s="44" t="e">
        <f>TRIM(VLOOKUP(D8,#REF!,9,0))</f>
        <v>#REF!</v>
      </c>
      <c r="B8" s="4" t="str">
        <f>IFERROR(VLOOKUP($D8,#REF!,7,0),"")</f>
        <v/>
      </c>
      <c r="C8" s="4" t="e">
        <f>VLOOKUP(D8,#REF!,2,0)</f>
        <v>#REF!</v>
      </c>
      <c r="D8" s="101" t="s">
        <v>60</v>
      </c>
      <c r="E8" s="6" t="e">
        <f>SUMIFS(#REF!,#REF!,A$1,#REF!,$D8)/100</f>
        <v>#REF!</v>
      </c>
      <c r="F8" s="41" t="e">
        <f>SUMIFS(#REF!,#REF!,A$1,#REF!,$D8)</f>
        <v>#REF!</v>
      </c>
      <c r="G8" s="6" t="e">
        <f>SUMIFS(#REF!,#REF!,A$1,#REF!,$D8)/100</f>
        <v>#REF!</v>
      </c>
      <c r="H8" s="41" t="e">
        <f>SUMIFS(#REF!,#REF!,A$1,#REF!,$D8)</f>
        <v>#REF!</v>
      </c>
      <c r="I8" s="52" t="e">
        <f t="shared" si="0"/>
        <v>#REF!</v>
      </c>
      <c r="J8" s="56" t="e">
        <f t="shared" si="1"/>
        <v>#REF!</v>
      </c>
      <c r="K8" s="52" t="e">
        <f t="shared" si="4"/>
        <v>#REF!</v>
      </c>
      <c r="L8" t="e">
        <f t="shared" si="2"/>
        <v>#REF!</v>
      </c>
      <c r="M8" t="e">
        <f t="shared" si="3"/>
        <v>#REF!</v>
      </c>
      <c r="N8" t="e">
        <f>VLOOKUP(D8,#REF!,2,0)</f>
        <v>#REF!</v>
      </c>
    </row>
    <row r="9" spans="1:14" x14ac:dyDescent="0.25">
      <c r="A9" s="44" t="e">
        <f>TRIM(VLOOKUP(D9,#REF!,9,0))</f>
        <v>#REF!</v>
      </c>
      <c r="B9" s="4" t="str">
        <f>IFERROR(VLOOKUP($D9,#REF!,7,0),"")</f>
        <v/>
      </c>
      <c r="C9" s="4" t="e">
        <f>VLOOKUP(D9,#REF!,2,0)</f>
        <v>#REF!</v>
      </c>
      <c r="D9" s="101" t="s">
        <v>85</v>
      </c>
      <c r="E9" s="6" t="e">
        <f>SUMIFS(#REF!,#REF!,A$1,#REF!,$D9)/100</f>
        <v>#REF!</v>
      </c>
      <c r="F9" s="41" t="e">
        <f>SUMIFS(#REF!,#REF!,A$1,#REF!,$D9)</f>
        <v>#REF!</v>
      </c>
      <c r="G9" s="6" t="e">
        <f>SUMIFS(#REF!,#REF!,A$1,#REF!,$D9)/100</f>
        <v>#REF!</v>
      </c>
      <c r="H9" s="41" t="e">
        <f>SUMIFS(#REF!,#REF!,A$1,#REF!,$D9)</f>
        <v>#REF!</v>
      </c>
      <c r="I9" s="52" t="e">
        <f t="shared" si="0"/>
        <v>#REF!</v>
      </c>
      <c r="J9" s="56" t="e">
        <f t="shared" si="1"/>
        <v>#REF!</v>
      </c>
      <c r="K9" s="52" t="e">
        <f t="shared" si="4"/>
        <v>#REF!</v>
      </c>
      <c r="L9" t="e">
        <f t="shared" si="2"/>
        <v>#REF!</v>
      </c>
      <c r="M9" t="e">
        <f t="shared" si="3"/>
        <v>#REF!</v>
      </c>
      <c r="N9" t="e">
        <f>VLOOKUP(D9,#REF!,2,0)</f>
        <v>#REF!</v>
      </c>
    </row>
    <row r="10" spans="1:14" x14ac:dyDescent="0.25">
      <c r="A10" s="44" t="e">
        <f>TRIM(VLOOKUP(D10,#REF!,9,0))</f>
        <v>#REF!</v>
      </c>
      <c r="B10" s="4" t="str">
        <f>IFERROR(VLOOKUP($D10,#REF!,7,0),"")</f>
        <v/>
      </c>
      <c r="C10" s="4" t="e">
        <f>VLOOKUP(D10,#REF!,2,0)</f>
        <v>#REF!</v>
      </c>
      <c r="D10" s="101" t="s">
        <v>3</v>
      </c>
      <c r="E10" s="6" t="e">
        <f>SUMIFS(#REF!,#REF!,A$1,#REF!,$D10)/100</f>
        <v>#REF!</v>
      </c>
      <c r="F10" s="41" t="e">
        <f>SUMIFS(#REF!,#REF!,A$1,#REF!,$D10)</f>
        <v>#REF!</v>
      </c>
      <c r="G10" s="6" t="e">
        <f>SUMIFS(#REF!,#REF!,A$1,#REF!,$D10)/100</f>
        <v>#REF!</v>
      </c>
      <c r="H10" s="41" t="e">
        <f>SUMIFS(#REF!,#REF!,A$1,#REF!,$D10)</f>
        <v>#REF!</v>
      </c>
      <c r="I10" s="52" t="e">
        <f t="shared" si="0"/>
        <v>#REF!</v>
      </c>
      <c r="J10" s="56" t="e">
        <f t="shared" si="1"/>
        <v>#REF!</v>
      </c>
      <c r="K10" s="52" t="e">
        <f t="shared" si="4"/>
        <v>#REF!</v>
      </c>
      <c r="L10" t="e">
        <f t="shared" si="2"/>
        <v>#REF!</v>
      </c>
      <c r="M10" t="e">
        <f t="shared" si="3"/>
        <v>#REF!</v>
      </c>
      <c r="N10" t="e">
        <f>VLOOKUP(D10,#REF!,2,0)</f>
        <v>#REF!</v>
      </c>
    </row>
    <row r="11" spans="1:14" x14ac:dyDescent="0.25">
      <c r="A11" s="44" t="e">
        <f>TRIM(VLOOKUP(D11,#REF!,9,0))</f>
        <v>#REF!</v>
      </c>
      <c r="B11" s="4" t="str">
        <f>IFERROR(VLOOKUP($D11,#REF!,7,0),"")</f>
        <v/>
      </c>
      <c r="C11" s="4" t="e">
        <f>VLOOKUP(D11,#REF!,2,0)</f>
        <v>#REF!</v>
      </c>
      <c r="D11" s="101" t="s">
        <v>23</v>
      </c>
      <c r="E11" s="6" t="e">
        <f>SUMIFS(#REF!,#REF!,A$1,#REF!,$D11)/100</f>
        <v>#REF!</v>
      </c>
      <c r="F11" s="41" t="e">
        <f>SUMIFS(#REF!,#REF!,A$1,#REF!,$D11)</f>
        <v>#REF!</v>
      </c>
      <c r="G11" s="6" t="e">
        <f>SUMIFS(#REF!,#REF!,A$1,#REF!,$D11)/100</f>
        <v>#REF!</v>
      </c>
      <c r="H11" s="41" t="e">
        <f>SUMIFS(#REF!,#REF!,A$1,#REF!,$D11)</f>
        <v>#REF!</v>
      </c>
      <c r="I11" s="52" t="e">
        <f t="shared" si="0"/>
        <v>#REF!</v>
      </c>
      <c r="J11" s="56" t="e">
        <f t="shared" si="1"/>
        <v>#REF!</v>
      </c>
      <c r="K11" s="52" t="e">
        <f t="shared" si="4"/>
        <v>#REF!</v>
      </c>
      <c r="L11" t="e">
        <f t="shared" si="2"/>
        <v>#REF!</v>
      </c>
      <c r="M11" t="e">
        <f t="shared" si="3"/>
        <v>#REF!</v>
      </c>
      <c r="N11" t="e">
        <f>VLOOKUP(D11,#REF!,2,0)</f>
        <v>#REF!</v>
      </c>
    </row>
    <row r="12" spans="1:14" x14ac:dyDescent="0.25">
      <c r="A12" s="44" t="e">
        <f>TRIM(VLOOKUP(D12,#REF!,9,0))</f>
        <v>#REF!</v>
      </c>
      <c r="B12" s="4" t="str">
        <f>IFERROR(VLOOKUP($D12,#REF!,7,0),"")</f>
        <v/>
      </c>
      <c r="C12" s="4" t="e">
        <f>VLOOKUP(D12,#REF!,2,0)</f>
        <v>#REF!</v>
      </c>
      <c r="D12" s="101" t="s">
        <v>52</v>
      </c>
      <c r="E12" s="6" t="e">
        <f>SUMIFS(#REF!,#REF!,A$1,#REF!,$D12)/100</f>
        <v>#REF!</v>
      </c>
      <c r="F12" s="41" t="e">
        <f>SUMIFS(#REF!,#REF!,A$1,#REF!,$D12)</f>
        <v>#REF!</v>
      </c>
      <c r="G12" s="6" t="e">
        <f>SUMIFS(#REF!,#REF!,A$1,#REF!,$D12)/100</f>
        <v>#REF!</v>
      </c>
      <c r="H12" s="41" t="e">
        <f>SUMIFS(#REF!,#REF!,A$1,#REF!,$D12)</f>
        <v>#REF!</v>
      </c>
      <c r="I12" s="52" t="e">
        <f t="shared" si="0"/>
        <v>#REF!</v>
      </c>
      <c r="J12" s="56" t="e">
        <f t="shared" si="1"/>
        <v>#REF!</v>
      </c>
      <c r="K12" s="52" t="e">
        <f t="shared" si="4"/>
        <v>#REF!</v>
      </c>
      <c r="L12" t="e">
        <f t="shared" si="2"/>
        <v>#REF!</v>
      </c>
      <c r="M12" t="e">
        <f t="shared" si="3"/>
        <v>#REF!</v>
      </c>
      <c r="N12" t="e">
        <f>VLOOKUP(D12,#REF!,2,0)</f>
        <v>#REF!</v>
      </c>
    </row>
    <row r="13" spans="1:14" x14ac:dyDescent="0.25">
      <c r="A13" s="44" t="e">
        <f>TRIM(VLOOKUP(D13,#REF!,9,0))</f>
        <v>#REF!</v>
      </c>
      <c r="B13" s="4" t="str">
        <f>IFERROR(VLOOKUP($D13,#REF!,7,0),"")</f>
        <v/>
      </c>
      <c r="C13" s="4" t="e">
        <f>VLOOKUP(D13,#REF!,2,0)</f>
        <v>#REF!</v>
      </c>
      <c r="D13" s="101" t="s">
        <v>86</v>
      </c>
      <c r="E13" s="6" t="e">
        <f>SUMIFS(#REF!,#REF!,A$1,#REF!,$D13)/100</f>
        <v>#REF!</v>
      </c>
      <c r="F13" s="41" t="e">
        <f>SUMIFS(#REF!,#REF!,A$1,#REF!,$D13)</f>
        <v>#REF!</v>
      </c>
      <c r="G13" s="6" t="e">
        <f>SUMIFS(#REF!,#REF!,A$1,#REF!,$D13)/100</f>
        <v>#REF!</v>
      </c>
      <c r="H13" s="41" t="e">
        <f>SUMIFS(#REF!,#REF!,A$1,#REF!,$D13)</f>
        <v>#REF!</v>
      </c>
      <c r="I13" s="52" t="e">
        <f t="shared" si="0"/>
        <v>#REF!</v>
      </c>
      <c r="J13" s="56" t="e">
        <f t="shared" si="1"/>
        <v>#REF!</v>
      </c>
      <c r="K13" s="52" t="e">
        <f t="shared" si="4"/>
        <v>#REF!</v>
      </c>
      <c r="L13" t="e">
        <f t="shared" si="2"/>
        <v>#REF!</v>
      </c>
      <c r="M13" t="e">
        <f t="shared" si="3"/>
        <v>#REF!</v>
      </c>
      <c r="N13" t="e">
        <f>VLOOKUP(D13,#REF!,2,0)</f>
        <v>#REF!</v>
      </c>
    </row>
    <row r="14" spans="1:14" x14ac:dyDescent="0.25">
      <c r="A14" s="44" t="e">
        <f>TRIM(VLOOKUP(D14,#REF!,9,0))</f>
        <v>#REF!</v>
      </c>
      <c r="B14" s="4" t="str">
        <f>IFERROR(VLOOKUP($D14,#REF!,7,0),"")</f>
        <v/>
      </c>
      <c r="C14" s="4" t="e">
        <f>VLOOKUP(D14,#REF!,2,0)</f>
        <v>#REF!</v>
      </c>
      <c r="D14" s="101" t="s">
        <v>8</v>
      </c>
      <c r="E14" s="6" t="e">
        <f>SUMIFS(#REF!,#REF!,A$1,#REF!,$D14)/100</f>
        <v>#REF!</v>
      </c>
      <c r="F14" s="41" t="e">
        <f>SUMIFS(#REF!,#REF!,A$1,#REF!,$D14)</f>
        <v>#REF!</v>
      </c>
      <c r="G14" s="6" t="e">
        <f>SUMIFS(#REF!,#REF!,A$1,#REF!,$D14)/100</f>
        <v>#REF!</v>
      </c>
      <c r="H14" s="41" t="e">
        <f>SUMIFS(#REF!,#REF!,A$1,#REF!,$D14)</f>
        <v>#REF!</v>
      </c>
      <c r="I14" s="52" t="e">
        <f t="shared" si="0"/>
        <v>#REF!</v>
      </c>
      <c r="J14" s="56" t="e">
        <f t="shared" si="1"/>
        <v>#REF!</v>
      </c>
      <c r="K14" s="52" t="e">
        <f t="shared" si="4"/>
        <v>#REF!</v>
      </c>
      <c r="L14" t="e">
        <f t="shared" si="2"/>
        <v>#REF!</v>
      </c>
      <c r="M14" t="e">
        <f t="shared" si="3"/>
        <v>#REF!</v>
      </c>
      <c r="N14" t="e">
        <f>VLOOKUP(D14,#REF!,2,0)</f>
        <v>#REF!</v>
      </c>
    </row>
    <row r="15" spans="1:14" x14ac:dyDescent="0.25">
      <c r="A15" s="44" t="e">
        <f>TRIM(VLOOKUP(D15,#REF!,9,0))</f>
        <v>#REF!</v>
      </c>
      <c r="B15" s="4" t="str">
        <f>IFERROR(VLOOKUP($D15,#REF!,7,0),"")</f>
        <v/>
      </c>
      <c r="C15" s="4" t="e">
        <f>VLOOKUP(D15,#REF!,2,0)</f>
        <v>#REF!</v>
      </c>
      <c r="D15" s="101" t="s">
        <v>19</v>
      </c>
      <c r="E15" s="6" t="e">
        <f>SUMIFS(#REF!,#REF!,A$1,#REF!,$D15)/100</f>
        <v>#REF!</v>
      </c>
      <c r="F15" s="41" t="e">
        <f>SUMIFS(#REF!,#REF!,A$1,#REF!,$D15)</f>
        <v>#REF!</v>
      </c>
      <c r="G15" s="6" t="e">
        <f>SUMIFS(#REF!,#REF!,A$1,#REF!,$D15)/100</f>
        <v>#REF!</v>
      </c>
      <c r="H15" s="41" t="e">
        <f>SUMIFS(#REF!,#REF!,A$1,#REF!,$D15)</f>
        <v>#REF!</v>
      </c>
      <c r="I15" s="52" t="e">
        <f t="shared" si="0"/>
        <v>#REF!</v>
      </c>
      <c r="J15" s="56" t="e">
        <f t="shared" si="1"/>
        <v>#REF!</v>
      </c>
      <c r="K15" s="52" t="e">
        <f t="shared" si="4"/>
        <v>#REF!</v>
      </c>
      <c r="L15" t="e">
        <f t="shared" si="2"/>
        <v>#REF!</v>
      </c>
      <c r="M15" t="e">
        <f t="shared" si="3"/>
        <v>#REF!</v>
      </c>
      <c r="N15" t="e">
        <f>VLOOKUP(D15,#REF!,2,0)</f>
        <v>#REF!</v>
      </c>
    </row>
    <row r="16" spans="1:14" x14ac:dyDescent="0.25">
      <c r="A16" s="44" t="e">
        <f>TRIM(VLOOKUP(D16,#REF!,9,0))</f>
        <v>#REF!</v>
      </c>
      <c r="B16" s="4" t="str">
        <f>IFERROR(VLOOKUP($D16,#REF!,7,0),"")</f>
        <v/>
      </c>
      <c r="C16" s="4" t="e">
        <f>VLOOKUP(D16,#REF!,2,0)</f>
        <v>#REF!</v>
      </c>
      <c r="D16" s="101" t="s">
        <v>4</v>
      </c>
      <c r="E16" s="6" t="e">
        <f>SUMIFS(#REF!,#REF!,A$1,#REF!,$D16)/100</f>
        <v>#REF!</v>
      </c>
      <c r="F16" s="41" t="e">
        <f>SUMIFS(#REF!,#REF!,A$1,#REF!,$D16)</f>
        <v>#REF!</v>
      </c>
      <c r="G16" s="6" t="e">
        <f>SUMIFS(#REF!,#REF!,A$1,#REF!,$D16)/100</f>
        <v>#REF!</v>
      </c>
      <c r="H16" s="41" t="e">
        <f>SUMIFS(#REF!,#REF!,A$1,#REF!,$D16)</f>
        <v>#REF!</v>
      </c>
      <c r="I16" s="52" t="e">
        <f t="shared" si="0"/>
        <v>#REF!</v>
      </c>
      <c r="J16" s="56" t="e">
        <f t="shared" si="1"/>
        <v>#REF!</v>
      </c>
      <c r="K16" s="52" t="e">
        <f t="shared" si="4"/>
        <v>#REF!</v>
      </c>
      <c r="L16" t="e">
        <f t="shared" si="2"/>
        <v>#REF!</v>
      </c>
      <c r="M16" t="e">
        <f t="shared" si="3"/>
        <v>#REF!</v>
      </c>
      <c r="N16" t="e">
        <f>VLOOKUP(D16,#REF!,2,0)</f>
        <v>#REF!</v>
      </c>
    </row>
    <row r="17" spans="1:14" x14ac:dyDescent="0.25">
      <c r="A17" s="44" t="e">
        <f>TRIM(VLOOKUP(D17,#REF!,9,0))</f>
        <v>#REF!</v>
      </c>
      <c r="B17" s="4" t="str">
        <f>IFERROR(VLOOKUP($D17,#REF!,7,0),"")</f>
        <v/>
      </c>
      <c r="C17" s="4" t="e">
        <f>VLOOKUP(D17,#REF!,2,0)</f>
        <v>#REF!</v>
      </c>
      <c r="D17" s="101" t="s">
        <v>50</v>
      </c>
      <c r="E17" s="6" t="e">
        <f>SUMIFS(#REF!,#REF!,A$1,#REF!,$D17)/100</f>
        <v>#REF!</v>
      </c>
      <c r="F17" s="41" t="e">
        <f>SUMIFS(#REF!,#REF!,A$1,#REF!,$D17)</f>
        <v>#REF!</v>
      </c>
      <c r="G17" s="6" t="e">
        <f>SUMIFS(#REF!,#REF!,A$1,#REF!,$D17)/100</f>
        <v>#REF!</v>
      </c>
      <c r="H17" s="41" t="e">
        <f>SUMIFS(#REF!,#REF!,A$1,#REF!,$D17)</f>
        <v>#REF!</v>
      </c>
      <c r="I17" s="52" t="e">
        <f t="shared" si="0"/>
        <v>#REF!</v>
      </c>
      <c r="J17" s="56" t="e">
        <f t="shared" si="1"/>
        <v>#REF!</v>
      </c>
      <c r="K17" s="52" t="e">
        <f t="shared" si="4"/>
        <v>#REF!</v>
      </c>
      <c r="L17" t="e">
        <f t="shared" si="2"/>
        <v>#REF!</v>
      </c>
      <c r="M17" t="e">
        <f t="shared" si="3"/>
        <v>#REF!</v>
      </c>
      <c r="N17" t="e">
        <f>VLOOKUP(D17,#REF!,2,0)</f>
        <v>#REF!</v>
      </c>
    </row>
    <row r="18" spans="1:14" x14ac:dyDescent="0.25">
      <c r="A18" s="44" t="e">
        <f>TRIM(VLOOKUP(D18,#REF!,9,0))</f>
        <v>#REF!</v>
      </c>
      <c r="B18" s="4" t="str">
        <f>IFERROR(VLOOKUP($D18,#REF!,7,0),"")</f>
        <v/>
      </c>
      <c r="C18" s="4" t="e">
        <f>VLOOKUP(D18,#REF!,2,0)</f>
        <v>#REF!</v>
      </c>
      <c r="D18" s="101" t="s">
        <v>18</v>
      </c>
      <c r="E18" s="6" t="e">
        <f>SUMIFS(#REF!,#REF!,A$1,#REF!,$D18)/100</f>
        <v>#REF!</v>
      </c>
      <c r="F18" s="41" t="e">
        <f>SUMIFS(#REF!,#REF!,A$1,#REF!,$D18)</f>
        <v>#REF!</v>
      </c>
      <c r="G18" s="6" t="e">
        <f>SUMIFS(#REF!,#REF!,A$1,#REF!,$D18)/100</f>
        <v>#REF!</v>
      </c>
      <c r="H18" s="41" t="e">
        <f>SUMIFS(#REF!,#REF!,A$1,#REF!,$D18)</f>
        <v>#REF!</v>
      </c>
      <c r="I18" s="52" t="e">
        <f t="shared" si="0"/>
        <v>#REF!</v>
      </c>
      <c r="J18" s="56" t="e">
        <f t="shared" si="1"/>
        <v>#REF!</v>
      </c>
      <c r="K18" s="52" t="e">
        <f t="shared" si="4"/>
        <v>#REF!</v>
      </c>
      <c r="L18" t="e">
        <f t="shared" si="2"/>
        <v>#REF!</v>
      </c>
      <c r="M18" t="e">
        <f t="shared" si="3"/>
        <v>#REF!</v>
      </c>
      <c r="N18" t="e">
        <f>VLOOKUP(D18,#REF!,2,0)</f>
        <v>#REF!</v>
      </c>
    </row>
    <row r="19" spans="1:14" x14ac:dyDescent="0.25">
      <c r="A19" s="44" t="e">
        <f>TRIM(VLOOKUP(D19,#REF!,9,0))</f>
        <v>#REF!</v>
      </c>
      <c r="B19" s="4" t="str">
        <f>IFERROR(VLOOKUP($D19,#REF!,7,0),"")</f>
        <v/>
      </c>
      <c r="C19" s="4" t="e">
        <f>VLOOKUP(D19,#REF!,2,0)</f>
        <v>#REF!</v>
      </c>
      <c r="D19" s="101" t="s">
        <v>46</v>
      </c>
      <c r="E19" s="6" t="e">
        <f>SUMIFS(#REF!,#REF!,A$1,#REF!,$D19)/100</f>
        <v>#REF!</v>
      </c>
      <c r="F19" s="41" t="e">
        <f>SUMIFS(#REF!,#REF!,A$1,#REF!,$D19)</f>
        <v>#REF!</v>
      </c>
      <c r="G19" s="6" t="e">
        <f>SUMIFS(#REF!,#REF!,A$1,#REF!,$D19)/100</f>
        <v>#REF!</v>
      </c>
      <c r="H19" s="41" t="e">
        <f>SUMIFS(#REF!,#REF!,A$1,#REF!,$D19)</f>
        <v>#REF!</v>
      </c>
      <c r="I19" s="52" t="e">
        <f t="shared" si="0"/>
        <v>#REF!</v>
      </c>
      <c r="J19" s="56" t="e">
        <f t="shared" si="1"/>
        <v>#REF!</v>
      </c>
      <c r="K19" s="52" t="e">
        <f t="shared" si="4"/>
        <v>#REF!</v>
      </c>
      <c r="L19" t="e">
        <f t="shared" si="2"/>
        <v>#REF!</v>
      </c>
      <c r="M19" t="e">
        <f t="shared" si="3"/>
        <v>#REF!</v>
      </c>
      <c r="N19" t="e">
        <f>VLOOKUP(D19,#REF!,2,0)</f>
        <v>#REF!</v>
      </c>
    </row>
    <row r="20" spans="1:14" x14ac:dyDescent="0.25">
      <c r="A20" s="44" t="e">
        <f>TRIM(VLOOKUP(D20,#REF!,9,0))</f>
        <v>#REF!</v>
      </c>
      <c r="B20" s="4" t="str">
        <f>IFERROR(VLOOKUP($D20,#REF!,7,0),"")</f>
        <v/>
      </c>
      <c r="C20" s="4" t="e">
        <f>VLOOKUP(D20,#REF!,2,0)</f>
        <v>#REF!</v>
      </c>
      <c r="D20" s="101" t="s">
        <v>105</v>
      </c>
      <c r="E20" s="6" t="e">
        <f>SUMIFS(#REF!,#REF!,A$1,#REF!,$D20)/100</f>
        <v>#REF!</v>
      </c>
      <c r="F20" s="41" t="e">
        <f>SUMIFS(#REF!,#REF!,A$1,#REF!,$D20)</f>
        <v>#REF!</v>
      </c>
      <c r="G20" s="6" t="e">
        <f>SUMIFS(#REF!,#REF!,A$1,#REF!,$D20)/100</f>
        <v>#REF!</v>
      </c>
      <c r="H20" s="41" t="e">
        <f>SUMIFS(#REF!,#REF!,A$1,#REF!,$D20)</f>
        <v>#REF!</v>
      </c>
      <c r="I20" s="52" t="e">
        <f t="shared" si="0"/>
        <v>#REF!</v>
      </c>
      <c r="J20" s="56" t="e">
        <f t="shared" si="1"/>
        <v>#REF!</v>
      </c>
      <c r="K20" s="52" t="e">
        <f t="shared" si="4"/>
        <v>#REF!</v>
      </c>
      <c r="L20" t="e">
        <f t="shared" si="2"/>
        <v>#REF!</v>
      </c>
      <c r="M20" t="e">
        <f t="shared" si="3"/>
        <v>#REF!</v>
      </c>
      <c r="N20" t="e">
        <f>VLOOKUP(D20,#REF!,2,0)</f>
        <v>#REF!</v>
      </c>
    </row>
    <row r="21" spans="1:14" x14ac:dyDescent="0.25">
      <c r="A21" s="44" t="e">
        <f>TRIM(VLOOKUP(D21,#REF!,9,0))</f>
        <v>#REF!</v>
      </c>
      <c r="B21" s="4" t="str">
        <f>IFERROR(VLOOKUP($D21,#REF!,7,0),"")</f>
        <v/>
      </c>
      <c r="C21" s="4" t="e">
        <f>VLOOKUP(D21,#REF!,2,0)</f>
        <v>#REF!</v>
      </c>
      <c r="D21" s="101" t="s">
        <v>29</v>
      </c>
      <c r="E21" s="6" t="e">
        <f>SUMIFS(#REF!,#REF!,A$1,#REF!,$D21)/100</f>
        <v>#REF!</v>
      </c>
      <c r="F21" s="41" t="e">
        <f>SUMIFS(#REF!,#REF!,A$1,#REF!,$D21)</f>
        <v>#REF!</v>
      </c>
      <c r="G21" s="6" t="e">
        <f>SUMIFS(#REF!,#REF!,A$1,#REF!,$D21)/100</f>
        <v>#REF!</v>
      </c>
      <c r="H21" s="41" t="e">
        <f>SUMIFS(#REF!,#REF!,A$1,#REF!,$D21)</f>
        <v>#REF!</v>
      </c>
      <c r="I21" s="52" t="e">
        <f t="shared" si="0"/>
        <v>#REF!</v>
      </c>
      <c r="J21" s="56" t="e">
        <f t="shared" si="1"/>
        <v>#REF!</v>
      </c>
      <c r="K21" s="52" t="e">
        <f t="shared" si="4"/>
        <v>#REF!</v>
      </c>
      <c r="L21" t="e">
        <f t="shared" si="2"/>
        <v>#REF!</v>
      </c>
      <c r="M21" t="e">
        <f t="shared" si="3"/>
        <v>#REF!</v>
      </c>
      <c r="N21" t="e">
        <f>VLOOKUP(D21,#REF!,2,0)</f>
        <v>#REF!</v>
      </c>
    </row>
    <row r="22" spans="1:14" x14ac:dyDescent="0.25">
      <c r="A22" s="44" t="e">
        <f>TRIM(VLOOKUP(D22,#REF!,9,0))</f>
        <v>#REF!</v>
      </c>
      <c r="B22" s="4" t="str">
        <f>IFERROR(VLOOKUP($D22,#REF!,7,0),"")</f>
        <v/>
      </c>
      <c r="C22" s="4" t="e">
        <f>VLOOKUP(D22,#REF!,2,0)</f>
        <v>#REF!</v>
      </c>
      <c r="D22" s="101" t="s">
        <v>152</v>
      </c>
      <c r="E22" s="6" t="e">
        <f>SUMIFS(#REF!,#REF!,A$1,#REF!,$D22)/100</f>
        <v>#REF!</v>
      </c>
      <c r="F22" s="41" t="e">
        <f>SUMIFS(#REF!,#REF!,A$1,#REF!,$D22)</f>
        <v>#REF!</v>
      </c>
      <c r="G22" s="6" t="e">
        <f>SUMIFS(#REF!,#REF!,A$1,#REF!,$D22)/100</f>
        <v>#REF!</v>
      </c>
      <c r="H22" s="41" t="e">
        <f>SUMIFS(#REF!,#REF!,A$1,#REF!,$D22)</f>
        <v>#REF!</v>
      </c>
      <c r="I22" s="52" t="e">
        <f t="shared" si="0"/>
        <v>#REF!</v>
      </c>
      <c r="J22" s="56" t="e">
        <f t="shared" si="1"/>
        <v>#REF!</v>
      </c>
      <c r="K22" s="52" t="e">
        <f t="shared" si="4"/>
        <v>#REF!</v>
      </c>
      <c r="L22" t="e">
        <f t="shared" si="2"/>
        <v>#REF!</v>
      </c>
      <c r="M22" t="e">
        <f t="shared" si="3"/>
        <v>#REF!</v>
      </c>
      <c r="N22" t="e">
        <f>VLOOKUP(D22,#REF!,2,0)</f>
        <v>#REF!</v>
      </c>
    </row>
    <row r="23" spans="1:14" x14ac:dyDescent="0.25">
      <c r="A23" s="44" t="e">
        <f>TRIM(VLOOKUP(D23,#REF!,9,0))</f>
        <v>#REF!</v>
      </c>
      <c r="B23" s="4" t="str">
        <f>IFERROR(VLOOKUP($D23,#REF!,7,0),"")</f>
        <v/>
      </c>
      <c r="C23" s="4" t="e">
        <f>VLOOKUP(D23,#REF!,2,0)</f>
        <v>#REF!</v>
      </c>
      <c r="D23" s="101" t="s">
        <v>37</v>
      </c>
      <c r="E23" s="6" t="e">
        <f>SUMIFS(#REF!,#REF!,A$1,#REF!,$D23)/100</f>
        <v>#REF!</v>
      </c>
      <c r="F23" s="41" t="e">
        <f>SUMIFS(#REF!,#REF!,A$1,#REF!,$D23)</f>
        <v>#REF!</v>
      </c>
      <c r="G23" s="6" t="e">
        <f>SUMIFS(#REF!,#REF!,A$1,#REF!,$D23)/100</f>
        <v>#REF!</v>
      </c>
      <c r="H23" s="41" t="e">
        <f>SUMIFS(#REF!,#REF!,A$1,#REF!,$D23)</f>
        <v>#REF!</v>
      </c>
      <c r="I23" s="52" t="e">
        <f t="shared" si="0"/>
        <v>#REF!</v>
      </c>
      <c r="J23" s="56" t="e">
        <f t="shared" si="1"/>
        <v>#REF!</v>
      </c>
      <c r="K23" s="52" t="e">
        <f t="shared" si="4"/>
        <v>#REF!</v>
      </c>
      <c r="L23" t="e">
        <f t="shared" si="2"/>
        <v>#REF!</v>
      </c>
      <c r="M23" t="e">
        <f t="shared" si="3"/>
        <v>#REF!</v>
      </c>
      <c r="N23" t="e">
        <f>VLOOKUP(D23,#REF!,2,0)</f>
        <v>#REF!</v>
      </c>
    </row>
    <row r="24" spans="1:14" x14ac:dyDescent="0.25">
      <c r="A24" s="44" t="e">
        <f>TRIM(VLOOKUP(D24,#REF!,9,0))</f>
        <v>#REF!</v>
      </c>
      <c r="B24" s="4" t="str">
        <f>IFERROR(VLOOKUP($D24,#REF!,7,0),"")</f>
        <v/>
      </c>
      <c r="C24" s="4" t="e">
        <f>VLOOKUP(D24,#REF!,2,0)</f>
        <v>#REF!</v>
      </c>
      <c r="D24" s="101" t="s">
        <v>106</v>
      </c>
      <c r="E24" s="6" t="e">
        <f>SUMIFS(#REF!,#REF!,A$1,#REF!,$D24)/100</f>
        <v>#REF!</v>
      </c>
      <c r="F24" s="41" t="e">
        <f>SUMIFS(#REF!,#REF!,A$1,#REF!,$D24)</f>
        <v>#REF!</v>
      </c>
      <c r="G24" s="6" t="e">
        <f>SUMIFS(#REF!,#REF!,A$1,#REF!,$D24)/100</f>
        <v>#REF!</v>
      </c>
      <c r="H24" s="41" t="e">
        <f>SUMIFS(#REF!,#REF!,A$1,#REF!,$D24)</f>
        <v>#REF!</v>
      </c>
      <c r="I24" s="52" t="e">
        <f t="shared" si="0"/>
        <v>#REF!</v>
      </c>
      <c r="J24" s="56" t="e">
        <f t="shared" si="1"/>
        <v>#REF!</v>
      </c>
      <c r="K24" s="52" t="e">
        <f t="shared" si="4"/>
        <v>#REF!</v>
      </c>
      <c r="L24" t="e">
        <f t="shared" si="2"/>
        <v>#REF!</v>
      </c>
      <c r="M24" t="e">
        <f t="shared" si="3"/>
        <v>#REF!</v>
      </c>
      <c r="N24" t="e">
        <f>VLOOKUP(D24,#REF!,2,0)</f>
        <v>#REF!</v>
      </c>
    </row>
    <row r="25" spans="1:14" x14ac:dyDescent="0.25">
      <c r="A25" s="44" t="e">
        <f>TRIM(VLOOKUP(D25,#REF!,9,0))</f>
        <v>#REF!</v>
      </c>
      <c r="B25" s="4" t="str">
        <f>IFERROR(VLOOKUP($D25,#REF!,7,0),"")</f>
        <v/>
      </c>
      <c r="C25" s="4" t="e">
        <f>VLOOKUP(D25,#REF!,2,0)</f>
        <v>#REF!</v>
      </c>
      <c r="D25" s="101" t="s">
        <v>10</v>
      </c>
      <c r="E25" s="6" t="e">
        <f>SUMIFS(#REF!,#REF!,A$1,#REF!,$D25)/100</f>
        <v>#REF!</v>
      </c>
      <c r="F25" s="41" t="e">
        <f>SUMIFS(#REF!,#REF!,A$1,#REF!,$D25)</f>
        <v>#REF!</v>
      </c>
      <c r="G25" s="6" t="e">
        <f>SUMIFS(#REF!,#REF!,A$1,#REF!,$D25)/100</f>
        <v>#REF!</v>
      </c>
      <c r="H25" s="41" t="e">
        <f>SUMIFS(#REF!,#REF!,A$1,#REF!,$D25)</f>
        <v>#REF!</v>
      </c>
      <c r="I25" s="52" t="e">
        <f t="shared" si="0"/>
        <v>#REF!</v>
      </c>
      <c r="J25" s="56" t="e">
        <f t="shared" si="1"/>
        <v>#REF!</v>
      </c>
      <c r="K25" s="52" t="e">
        <f t="shared" si="4"/>
        <v>#REF!</v>
      </c>
      <c r="L25" t="e">
        <f t="shared" si="2"/>
        <v>#REF!</v>
      </c>
      <c r="M25" t="e">
        <f t="shared" si="3"/>
        <v>#REF!</v>
      </c>
      <c r="N25" t="e">
        <f>VLOOKUP(D25,#REF!,2,0)</f>
        <v>#REF!</v>
      </c>
    </row>
    <row r="26" spans="1:14" x14ac:dyDescent="0.25">
      <c r="A26" s="44" t="e">
        <f>TRIM(VLOOKUP(D26,#REF!,9,0))</f>
        <v>#REF!</v>
      </c>
      <c r="B26" s="4" t="str">
        <f>IFERROR(VLOOKUP($D26,#REF!,7,0),"")</f>
        <v/>
      </c>
      <c r="C26" s="4" t="e">
        <f>VLOOKUP(D26,#REF!,2,0)</f>
        <v>#REF!</v>
      </c>
      <c r="D26" s="101" t="s">
        <v>61</v>
      </c>
      <c r="E26" s="6" t="e">
        <f>SUMIFS(#REF!,#REF!,A$1,#REF!,$D26)/100</f>
        <v>#REF!</v>
      </c>
      <c r="F26" s="41" t="e">
        <f>SUMIFS(#REF!,#REF!,A$1,#REF!,$D26)</f>
        <v>#REF!</v>
      </c>
      <c r="G26" s="6" t="e">
        <f>SUMIFS(#REF!,#REF!,A$1,#REF!,$D26)/100</f>
        <v>#REF!</v>
      </c>
      <c r="H26" s="41" t="e">
        <f>SUMIFS(#REF!,#REF!,A$1,#REF!,$D26)</f>
        <v>#REF!</v>
      </c>
      <c r="I26" s="52" t="e">
        <f t="shared" si="0"/>
        <v>#REF!</v>
      </c>
      <c r="J26" s="56" t="e">
        <f t="shared" si="1"/>
        <v>#REF!</v>
      </c>
      <c r="K26" s="52" t="e">
        <f t="shared" si="4"/>
        <v>#REF!</v>
      </c>
      <c r="L26" t="e">
        <f t="shared" si="2"/>
        <v>#REF!</v>
      </c>
      <c r="M26" t="e">
        <f t="shared" si="3"/>
        <v>#REF!</v>
      </c>
      <c r="N26" t="e">
        <f>VLOOKUP(D26,#REF!,2,0)</f>
        <v>#REF!</v>
      </c>
    </row>
    <row r="27" spans="1:14" x14ac:dyDescent="0.25">
      <c r="A27" s="44" t="e">
        <f>TRIM(VLOOKUP(D27,#REF!,9,0))</f>
        <v>#REF!</v>
      </c>
      <c r="B27" s="4" t="str">
        <f>IFERROR(VLOOKUP($D27,#REF!,7,0),"")</f>
        <v/>
      </c>
      <c r="C27" s="4" t="e">
        <f>VLOOKUP(D27,#REF!,2,0)</f>
        <v>#REF!</v>
      </c>
      <c r="D27" s="101" t="s">
        <v>31</v>
      </c>
      <c r="E27" s="6" t="e">
        <f>SUMIFS(#REF!,#REF!,A$1,#REF!,$D27)/100</f>
        <v>#REF!</v>
      </c>
      <c r="F27" s="41" t="e">
        <f>SUMIFS(#REF!,#REF!,A$1,#REF!,$D27)</f>
        <v>#REF!</v>
      </c>
      <c r="G27" s="6" t="e">
        <f>SUMIFS(#REF!,#REF!,A$1,#REF!,$D27)/100</f>
        <v>#REF!</v>
      </c>
      <c r="H27" s="41" t="e">
        <f>SUMIFS(#REF!,#REF!,A$1,#REF!,$D27)</f>
        <v>#REF!</v>
      </c>
      <c r="I27" s="52" t="e">
        <f t="shared" si="0"/>
        <v>#REF!</v>
      </c>
      <c r="J27" s="56" t="e">
        <f t="shared" si="1"/>
        <v>#REF!</v>
      </c>
      <c r="K27" s="52" t="e">
        <f t="shared" si="4"/>
        <v>#REF!</v>
      </c>
      <c r="L27" t="e">
        <f t="shared" si="2"/>
        <v>#REF!</v>
      </c>
      <c r="M27" t="e">
        <f t="shared" si="3"/>
        <v>#REF!</v>
      </c>
      <c r="N27" t="e">
        <f>VLOOKUP(D27,#REF!,2,0)</f>
        <v>#REF!</v>
      </c>
    </row>
    <row r="28" spans="1:14" x14ac:dyDescent="0.25">
      <c r="A28" s="44" t="e">
        <f>TRIM(VLOOKUP(D28,#REF!,9,0))</f>
        <v>#REF!</v>
      </c>
      <c r="B28" s="4" t="str">
        <f>IFERROR(VLOOKUP($D28,#REF!,7,0),"")</f>
        <v/>
      </c>
      <c r="C28" s="4" t="e">
        <f>VLOOKUP(D28,#REF!,2,0)</f>
        <v>#REF!</v>
      </c>
      <c r="D28" s="101" t="s">
        <v>34</v>
      </c>
      <c r="E28" s="6" t="e">
        <f>SUMIFS(#REF!,#REF!,A$1,#REF!,$D28)/100</f>
        <v>#REF!</v>
      </c>
      <c r="F28" s="41" t="e">
        <f>SUMIFS(#REF!,#REF!,A$1,#REF!,$D28)</f>
        <v>#REF!</v>
      </c>
      <c r="G28" s="6" t="e">
        <f>SUMIFS(#REF!,#REF!,A$1,#REF!,$D28)/100</f>
        <v>#REF!</v>
      </c>
      <c r="H28" s="41" t="e">
        <f>SUMIFS(#REF!,#REF!,A$1,#REF!,$D28)</f>
        <v>#REF!</v>
      </c>
      <c r="I28" s="52" t="e">
        <f t="shared" si="0"/>
        <v>#REF!</v>
      </c>
      <c r="J28" s="56" t="e">
        <f t="shared" si="1"/>
        <v>#REF!</v>
      </c>
      <c r="K28" s="52" t="e">
        <f t="shared" si="4"/>
        <v>#REF!</v>
      </c>
      <c r="L28" t="e">
        <f t="shared" si="2"/>
        <v>#REF!</v>
      </c>
      <c r="M28" t="e">
        <f t="shared" si="3"/>
        <v>#REF!</v>
      </c>
      <c r="N28" t="e">
        <f>VLOOKUP(D28,#REF!,2,0)</f>
        <v>#REF!</v>
      </c>
    </row>
    <row r="29" spans="1:14" x14ac:dyDescent="0.25">
      <c r="A29" s="44" t="e">
        <f>TRIM(VLOOKUP(D29,#REF!,9,0))</f>
        <v>#REF!</v>
      </c>
      <c r="B29" s="4" t="str">
        <f>IFERROR(VLOOKUP($D29,#REF!,7,0),"")</f>
        <v/>
      </c>
      <c r="C29" s="4" t="e">
        <f>VLOOKUP(D29,#REF!,2,0)</f>
        <v>#REF!</v>
      </c>
      <c r="D29" s="101" t="s">
        <v>17</v>
      </c>
      <c r="E29" s="6" t="e">
        <f>SUMIFS(#REF!,#REF!,A$1,#REF!,$D29)/100</f>
        <v>#REF!</v>
      </c>
      <c r="F29" s="41" t="e">
        <f>SUMIFS(#REF!,#REF!,A$1,#REF!,$D29)</f>
        <v>#REF!</v>
      </c>
      <c r="G29" s="6" t="e">
        <f>SUMIFS(#REF!,#REF!,A$1,#REF!,$D29)/100</f>
        <v>#REF!</v>
      </c>
      <c r="H29" s="41" t="e">
        <f>SUMIFS(#REF!,#REF!,A$1,#REF!,$D29)</f>
        <v>#REF!</v>
      </c>
      <c r="I29" s="52" t="e">
        <f t="shared" si="0"/>
        <v>#REF!</v>
      </c>
      <c r="J29" s="56" t="e">
        <f t="shared" si="1"/>
        <v>#REF!</v>
      </c>
      <c r="K29" s="52" t="e">
        <f t="shared" si="4"/>
        <v>#REF!</v>
      </c>
      <c r="L29" t="e">
        <f t="shared" si="2"/>
        <v>#REF!</v>
      </c>
      <c r="M29" t="e">
        <f t="shared" si="3"/>
        <v>#REF!</v>
      </c>
      <c r="N29" t="e">
        <f>VLOOKUP(D29,#REF!,2,0)</f>
        <v>#REF!</v>
      </c>
    </row>
    <row r="30" spans="1:14" x14ac:dyDescent="0.25">
      <c r="A30" s="44" t="e">
        <f>TRIM(VLOOKUP(D30,#REF!,9,0))</f>
        <v>#REF!</v>
      </c>
      <c r="B30" s="4" t="str">
        <f>IFERROR(VLOOKUP($D30,#REF!,7,0),"")</f>
        <v/>
      </c>
      <c r="C30" s="4" t="e">
        <f>VLOOKUP(D30,#REF!,2,0)</f>
        <v>#REF!</v>
      </c>
      <c r="D30" s="101" t="s">
        <v>21</v>
      </c>
      <c r="E30" s="6" t="e">
        <f>SUMIFS(#REF!,#REF!,A$1,#REF!,$D30)/100</f>
        <v>#REF!</v>
      </c>
      <c r="F30" s="41" t="e">
        <f>SUMIFS(#REF!,#REF!,A$1,#REF!,$D30)</f>
        <v>#REF!</v>
      </c>
      <c r="G30" s="6" t="e">
        <f>SUMIFS(#REF!,#REF!,A$1,#REF!,$D30)/100</f>
        <v>#REF!</v>
      </c>
      <c r="H30" s="41" t="e">
        <f>SUMIFS(#REF!,#REF!,A$1,#REF!,$D30)</f>
        <v>#REF!</v>
      </c>
      <c r="I30" s="52" t="e">
        <f t="shared" si="0"/>
        <v>#REF!</v>
      </c>
      <c r="J30" s="56" t="e">
        <f t="shared" si="1"/>
        <v>#REF!</v>
      </c>
      <c r="K30" s="52" t="e">
        <f t="shared" si="4"/>
        <v>#REF!</v>
      </c>
      <c r="L30" t="e">
        <f t="shared" si="2"/>
        <v>#REF!</v>
      </c>
      <c r="M30" t="e">
        <f t="shared" si="3"/>
        <v>#REF!</v>
      </c>
      <c r="N30" t="e">
        <f>VLOOKUP(D30,#REF!,2,0)</f>
        <v>#REF!</v>
      </c>
    </row>
    <row r="31" spans="1:14" x14ac:dyDescent="0.25">
      <c r="A31" s="44" t="e">
        <f>TRIM(VLOOKUP(D31,#REF!,9,0))</f>
        <v>#REF!</v>
      </c>
      <c r="B31" s="4" t="str">
        <f>IFERROR(VLOOKUP($D31,#REF!,7,0),"")</f>
        <v/>
      </c>
      <c r="C31" s="4" t="e">
        <f>VLOOKUP(D31,#REF!,2,0)</f>
        <v>#REF!</v>
      </c>
      <c r="D31" s="101" t="s">
        <v>154</v>
      </c>
      <c r="E31" s="6" t="e">
        <f>SUMIFS(#REF!,#REF!,A$1,#REF!,$D31)/100</f>
        <v>#REF!</v>
      </c>
      <c r="F31" s="41" t="e">
        <f>SUMIFS(#REF!,#REF!,A$1,#REF!,$D31)</f>
        <v>#REF!</v>
      </c>
      <c r="G31" s="6" t="e">
        <f>SUMIFS(#REF!,#REF!,A$1,#REF!,$D31)/100</f>
        <v>#REF!</v>
      </c>
      <c r="H31" s="41" t="e">
        <f>SUMIFS(#REF!,#REF!,A$1,#REF!,$D31)</f>
        <v>#REF!</v>
      </c>
      <c r="I31" s="52" t="e">
        <f t="shared" si="0"/>
        <v>#REF!</v>
      </c>
      <c r="J31" s="56" t="e">
        <f t="shared" si="1"/>
        <v>#REF!</v>
      </c>
      <c r="K31" s="52" t="e">
        <f t="shared" si="4"/>
        <v>#REF!</v>
      </c>
      <c r="L31" t="e">
        <f t="shared" si="2"/>
        <v>#REF!</v>
      </c>
      <c r="M31" t="e">
        <f t="shared" si="3"/>
        <v>#REF!</v>
      </c>
      <c r="N31" t="e">
        <f>VLOOKUP(D31,#REF!,2,0)</f>
        <v>#REF!</v>
      </c>
    </row>
    <row r="32" spans="1:14" x14ac:dyDescent="0.25">
      <c r="A32" s="44" t="e">
        <f>TRIM(VLOOKUP(D32,#REF!,9,0))</f>
        <v>#REF!</v>
      </c>
      <c r="B32" s="4" t="str">
        <f>IFERROR(VLOOKUP($D32,#REF!,7,0),"")</f>
        <v/>
      </c>
      <c r="C32" s="4" t="e">
        <f>VLOOKUP(D32,#REF!,2,0)</f>
        <v>#REF!</v>
      </c>
      <c r="D32" s="101" t="s">
        <v>57</v>
      </c>
      <c r="E32" s="6" t="e">
        <f>SUMIFS(#REF!,#REF!,A$1,#REF!,$D32)/100</f>
        <v>#REF!</v>
      </c>
      <c r="F32" s="41" t="e">
        <f>SUMIFS(#REF!,#REF!,A$1,#REF!,$D32)</f>
        <v>#REF!</v>
      </c>
      <c r="G32" s="6" t="e">
        <f>SUMIFS(#REF!,#REF!,A$1,#REF!,$D32)/100</f>
        <v>#REF!</v>
      </c>
      <c r="H32" s="41" t="e">
        <f>SUMIFS(#REF!,#REF!,A$1,#REF!,$D32)</f>
        <v>#REF!</v>
      </c>
      <c r="I32" s="52" t="e">
        <f t="shared" si="0"/>
        <v>#REF!</v>
      </c>
      <c r="J32" s="56" t="e">
        <f t="shared" si="1"/>
        <v>#REF!</v>
      </c>
      <c r="K32" s="52" t="e">
        <f t="shared" si="4"/>
        <v>#REF!</v>
      </c>
      <c r="L32" t="e">
        <f t="shared" si="2"/>
        <v>#REF!</v>
      </c>
      <c r="M32" t="e">
        <f t="shared" si="3"/>
        <v>#REF!</v>
      </c>
      <c r="N32" t="e">
        <f>VLOOKUP(D32,#REF!,2,0)</f>
        <v>#REF!</v>
      </c>
    </row>
    <row r="33" spans="1:14" x14ac:dyDescent="0.25">
      <c r="A33" s="44" t="e">
        <f>TRIM(VLOOKUP(D33,#REF!,9,0))</f>
        <v>#REF!</v>
      </c>
      <c r="B33" s="4" t="str">
        <f>IFERROR(VLOOKUP($D33,#REF!,7,0),"")</f>
        <v/>
      </c>
      <c r="C33" s="4" t="e">
        <f>VLOOKUP(D33,#REF!,2,0)</f>
        <v>#REF!</v>
      </c>
      <c r="D33" s="101" t="s">
        <v>12</v>
      </c>
      <c r="E33" s="6" t="e">
        <f>SUMIFS(#REF!,#REF!,A$1,#REF!,$D33)/100</f>
        <v>#REF!</v>
      </c>
      <c r="F33" s="41" t="e">
        <f>SUMIFS(#REF!,#REF!,A$1,#REF!,$D33)</f>
        <v>#REF!</v>
      </c>
      <c r="G33" s="6" t="e">
        <f>SUMIFS(#REF!,#REF!,A$1,#REF!,$D33)/100</f>
        <v>#REF!</v>
      </c>
      <c r="H33" s="41" t="e">
        <f>SUMIFS(#REF!,#REF!,A$1,#REF!,$D33)</f>
        <v>#REF!</v>
      </c>
      <c r="I33" s="52" t="e">
        <f t="shared" si="0"/>
        <v>#REF!</v>
      </c>
      <c r="J33" s="56" t="e">
        <f t="shared" si="1"/>
        <v>#REF!</v>
      </c>
      <c r="K33" s="52" t="e">
        <f t="shared" si="4"/>
        <v>#REF!</v>
      </c>
      <c r="L33" t="e">
        <f t="shared" si="2"/>
        <v>#REF!</v>
      </c>
      <c r="M33" t="e">
        <f t="shared" si="3"/>
        <v>#REF!</v>
      </c>
      <c r="N33" t="e">
        <f>VLOOKUP(D33,#REF!,2,0)</f>
        <v>#REF!</v>
      </c>
    </row>
    <row r="34" spans="1:14" x14ac:dyDescent="0.25">
      <c r="A34" s="44" t="e">
        <f>TRIM(VLOOKUP(D34,#REF!,9,0))</f>
        <v>#REF!</v>
      </c>
      <c r="B34" s="4" t="str">
        <f>IFERROR(VLOOKUP($D34,#REF!,7,0),"")</f>
        <v/>
      </c>
      <c r="C34" s="4" t="e">
        <f>VLOOKUP(D34,#REF!,2,0)</f>
        <v>#REF!</v>
      </c>
      <c r="D34" s="101" t="s">
        <v>39</v>
      </c>
      <c r="E34" s="6" t="e">
        <f>SUMIFS(#REF!,#REF!,A$1,#REF!,$D34)/100</f>
        <v>#REF!</v>
      </c>
      <c r="F34" s="41" t="e">
        <f>SUMIFS(#REF!,#REF!,A$1,#REF!,$D34)</f>
        <v>#REF!</v>
      </c>
      <c r="G34" s="6" t="e">
        <f>SUMIFS(#REF!,#REF!,A$1,#REF!,$D34)/100</f>
        <v>#REF!</v>
      </c>
      <c r="H34" s="41" t="e">
        <f>SUMIFS(#REF!,#REF!,A$1,#REF!,$D34)</f>
        <v>#REF!</v>
      </c>
      <c r="I34" s="52" t="e">
        <f t="shared" si="0"/>
        <v>#REF!</v>
      </c>
      <c r="J34" s="56" t="e">
        <f t="shared" si="1"/>
        <v>#REF!</v>
      </c>
      <c r="K34" s="52" t="e">
        <f t="shared" si="4"/>
        <v>#REF!</v>
      </c>
      <c r="L34" t="e">
        <f t="shared" si="2"/>
        <v>#REF!</v>
      </c>
      <c r="M34" t="e">
        <f t="shared" si="3"/>
        <v>#REF!</v>
      </c>
      <c r="N34" t="e">
        <f>VLOOKUP(D34,#REF!,2,0)</f>
        <v>#REF!</v>
      </c>
    </row>
    <row r="35" spans="1:14" x14ac:dyDescent="0.25">
      <c r="A35" s="44" t="e">
        <f>TRIM(VLOOKUP(D35,#REF!,9,0))</f>
        <v>#REF!</v>
      </c>
      <c r="B35" s="4" t="str">
        <f>IFERROR(VLOOKUP($D35,#REF!,7,0),"")</f>
        <v/>
      </c>
      <c r="C35" s="4" t="e">
        <f>VLOOKUP(D35,#REF!,2,0)</f>
        <v>#REF!</v>
      </c>
      <c r="D35" s="101" t="s">
        <v>65</v>
      </c>
      <c r="E35" s="6" t="e">
        <f>SUMIFS(#REF!,#REF!,A$1,#REF!,$D35)/100</f>
        <v>#REF!</v>
      </c>
      <c r="F35" s="41" t="e">
        <f>SUMIFS(#REF!,#REF!,A$1,#REF!,$D35)</f>
        <v>#REF!</v>
      </c>
      <c r="G35" s="6" t="e">
        <f>SUMIFS(#REF!,#REF!,A$1,#REF!,$D35)/100</f>
        <v>#REF!</v>
      </c>
      <c r="H35" s="41" t="e">
        <f>SUMIFS(#REF!,#REF!,A$1,#REF!,$D35)</f>
        <v>#REF!</v>
      </c>
      <c r="I35" s="52" t="e">
        <f t="shared" si="0"/>
        <v>#REF!</v>
      </c>
      <c r="J35" s="56" t="e">
        <f t="shared" si="1"/>
        <v>#REF!</v>
      </c>
      <c r="K35" s="52" t="e">
        <f t="shared" si="4"/>
        <v>#REF!</v>
      </c>
      <c r="L35" t="e">
        <f t="shared" si="2"/>
        <v>#REF!</v>
      </c>
      <c r="M35" t="e">
        <f t="shared" si="3"/>
        <v>#REF!</v>
      </c>
      <c r="N35" t="e">
        <f>VLOOKUP(D35,#REF!,2,0)</f>
        <v>#REF!</v>
      </c>
    </row>
    <row r="36" spans="1:14" x14ac:dyDescent="0.25">
      <c r="A36" s="44" t="e">
        <f>TRIM(VLOOKUP(D36,#REF!,9,0))</f>
        <v>#REF!</v>
      </c>
      <c r="B36" s="4" t="str">
        <f>IFERROR(VLOOKUP($D36,#REF!,7,0),"")</f>
        <v/>
      </c>
      <c r="C36" s="4" t="e">
        <f>VLOOKUP(D36,#REF!,2,0)</f>
        <v>#REF!</v>
      </c>
      <c r="D36" s="101" t="s">
        <v>242</v>
      </c>
      <c r="E36" s="6" t="e">
        <f>SUMIFS(#REF!,#REF!,A$1,#REF!,$D36)/100</f>
        <v>#REF!</v>
      </c>
      <c r="F36" s="41" t="e">
        <f>SUMIFS(#REF!,#REF!,A$1,#REF!,$D36)</f>
        <v>#REF!</v>
      </c>
      <c r="G36" s="6" t="e">
        <f>SUMIFS(#REF!,#REF!,A$1,#REF!,$D36)/100</f>
        <v>#REF!</v>
      </c>
      <c r="H36" s="41" t="e">
        <f>SUMIFS(#REF!,#REF!,A$1,#REF!,$D36)</f>
        <v>#REF!</v>
      </c>
      <c r="I36" s="52" t="e">
        <f t="shared" ref="I36:I65" si="5">F36-H36</f>
        <v>#REF!</v>
      </c>
      <c r="J36" s="56" t="e">
        <f t="shared" ref="J36:J65" si="6">E36-G36</f>
        <v>#REF!</v>
      </c>
      <c r="K36" s="52" t="e">
        <f t="shared" si="4"/>
        <v>#REF!</v>
      </c>
      <c r="L36" t="e">
        <f t="shared" ref="L36:L67" si="7">IF($K36="New Buy",(COUNTIFS($K$4:$K$125,$K36,J$4:J$125,"&gt;"&amp;J36)+1),"-")</f>
        <v>#REF!</v>
      </c>
      <c r="M36" t="e">
        <f t="shared" ref="M36:M67" si="8">IF($K36="Total Exit",(COUNTIFS($K$4:$K$125,$K36,J$4:J$125,"&gt;"&amp;J36)+1),"-")</f>
        <v>#REF!</v>
      </c>
      <c r="N36" t="e">
        <f>VLOOKUP(D36,#REF!,2,0)</f>
        <v>#REF!</v>
      </c>
    </row>
    <row r="37" spans="1:14" x14ac:dyDescent="0.25">
      <c r="A37" s="44" t="e">
        <f>TRIM(VLOOKUP(D37,#REF!,9,0))</f>
        <v>#REF!</v>
      </c>
      <c r="B37" s="4" t="str">
        <f>IFERROR(VLOOKUP($D37,#REF!,7,0),"")</f>
        <v/>
      </c>
      <c r="C37" s="4" t="e">
        <f>VLOOKUP(D37,#REF!,2,0)</f>
        <v>#REF!</v>
      </c>
      <c r="D37" s="101" t="s">
        <v>82</v>
      </c>
      <c r="E37" s="6" t="e">
        <f>SUMIFS(#REF!,#REF!,A$1,#REF!,$D37)/100</f>
        <v>#REF!</v>
      </c>
      <c r="F37" s="41" t="e">
        <f>SUMIFS(#REF!,#REF!,A$1,#REF!,$D37)</f>
        <v>#REF!</v>
      </c>
      <c r="G37" s="6" t="e">
        <f>SUMIFS(#REF!,#REF!,A$1,#REF!,$D37)/100</f>
        <v>#REF!</v>
      </c>
      <c r="H37" s="41" t="e">
        <f>SUMIFS(#REF!,#REF!,A$1,#REF!,$D37)</f>
        <v>#REF!</v>
      </c>
      <c r="I37" s="52" t="e">
        <f t="shared" si="5"/>
        <v>#REF!</v>
      </c>
      <c r="J37" s="56" t="e">
        <f t="shared" si="6"/>
        <v>#REF!</v>
      </c>
      <c r="K37" s="52" t="e">
        <f t="shared" si="4"/>
        <v>#REF!</v>
      </c>
      <c r="L37" t="e">
        <f t="shared" si="7"/>
        <v>#REF!</v>
      </c>
      <c r="M37" t="e">
        <f t="shared" si="8"/>
        <v>#REF!</v>
      </c>
      <c r="N37" t="e">
        <f>VLOOKUP(D37,#REF!,2,0)</f>
        <v>#REF!</v>
      </c>
    </row>
    <row r="38" spans="1:14" x14ac:dyDescent="0.25">
      <c r="A38" s="44" t="e">
        <f>TRIM(VLOOKUP(D38,#REF!,9,0))</f>
        <v>#REF!</v>
      </c>
      <c r="B38" s="4" t="str">
        <f>IFERROR(VLOOKUP($D38,#REF!,7,0),"")</f>
        <v/>
      </c>
      <c r="C38" s="4" t="e">
        <f>VLOOKUP(D38,#REF!,2,0)</f>
        <v>#REF!</v>
      </c>
      <c r="D38" s="101" t="s">
        <v>77</v>
      </c>
      <c r="E38" s="6" t="e">
        <f>SUMIFS(#REF!,#REF!,A$1,#REF!,$D38)/100</f>
        <v>#REF!</v>
      </c>
      <c r="F38" s="41" t="e">
        <f>SUMIFS(#REF!,#REF!,A$1,#REF!,$D38)</f>
        <v>#REF!</v>
      </c>
      <c r="G38" s="6" t="e">
        <f>SUMIFS(#REF!,#REF!,A$1,#REF!,$D38)/100</f>
        <v>#REF!</v>
      </c>
      <c r="H38" s="41" t="e">
        <f>SUMIFS(#REF!,#REF!,A$1,#REF!,$D38)</f>
        <v>#REF!</v>
      </c>
      <c r="I38" s="52" t="e">
        <f t="shared" si="5"/>
        <v>#REF!</v>
      </c>
      <c r="J38" s="56" t="e">
        <f t="shared" si="6"/>
        <v>#REF!</v>
      </c>
      <c r="K38" s="52" t="e">
        <f t="shared" si="4"/>
        <v>#REF!</v>
      </c>
      <c r="L38" t="e">
        <f t="shared" si="7"/>
        <v>#REF!</v>
      </c>
      <c r="M38" t="e">
        <f t="shared" si="8"/>
        <v>#REF!</v>
      </c>
      <c r="N38" t="e">
        <f>VLOOKUP(D38,#REF!,2,0)</f>
        <v>#REF!</v>
      </c>
    </row>
    <row r="39" spans="1:14" x14ac:dyDescent="0.25">
      <c r="A39" s="44" t="e">
        <f>TRIM(VLOOKUP(D39,#REF!,9,0))</f>
        <v>#REF!</v>
      </c>
      <c r="B39" s="4" t="str">
        <f>IFERROR(VLOOKUP($D39,#REF!,7,0),"")</f>
        <v/>
      </c>
      <c r="C39" s="4" t="e">
        <f>VLOOKUP(D39,#REF!,2,0)</f>
        <v>#REF!</v>
      </c>
      <c r="D39" s="101" t="s">
        <v>341</v>
      </c>
      <c r="E39" s="6" t="e">
        <f>SUMIFS(#REF!,#REF!,A$1,#REF!,$D39)/100</f>
        <v>#REF!</v>
      </c>
      <c r="F39" s="41" t="e">
        <f>SUMIFS(#REF!,#REF!,A$1,#REF!,$D39)</f>
        <v>#REF!</v>
      </c>
      <c r="G39" s="6" t="e">
        <f>SUMIFS(#REF!,#REF!,A$1,#REF!,$D39)/100</f>
        <v>#REF!</v>
      </c>
      <c r="H39" s="41" t="e">
        <f>SUMIFS(#REF!,#REF!,A$1,#REF!,$D39)</f>
        <v>#REF!</v>
      </c>
      <c r="I39" s="52" t="e">
        <f t="shared" si="5"/>
        <v>#REF!</v>
      </c>
      <c r="J39" s="56" t="e">
        <f t="shared" si="6"/>
        <v>#REF!</v>
      </c>
      <c r="K39" s="52" t="e">
        <f t="shared" si="4"/>
        <v>#REF!</v>
      </c>
      <c r="L39" t="e">
        <f t="shared" si="7"/>
        <v>#REF!</v>
      </c>
      <c r="M39" t="e">
        <f t="shared" si="8"/>
        <v>#REF!</v>
      </c>
      <c r="N39" t="e">
        <f>VLOOKUP(D39,#REF!,2,0)</f>
        <v>#REF!</v>
      </c>
    </row>
    <row r="40" spans="1:14" x14ac:dyDescent="0.25">
      <c r="A40" s="44" t="e">
        <f>TRIM(VLOOKUP(D40,#REF!,9,0))</f>
        <v>#REF!</v>
      </c>
      <c r="B40" s="4" t="str">
        <f>IFERROR(VLOOKUP($D40,#REF!,7,0),"")</f>
        <v/>
      </c>
      <c r="C40" s="4" t="e">
        <f>VLOOKUP(D40,#REF!,2,0)</f>
        <v>#REF!</v>
      </c>
      <c r="D40" s="101" t="s">
        <v>56</v>
      </c>
      <c r="E40" s="6" t="e">
        <f>SUMIFS(#REF!,#REF!,A$1,#REF!,$D40)/100</f>
        <v>#REF!</v>
      </c>
      <c r="F40" s="41" t="e">
        <f>SUMIFS(#REF!,#REF!,A$1,#REF!,$D40)</f>
        <v>#REF!</v>
      </c>
      <c r="G40" s="6" t="e">
        <f>SUMIFS(#REF!,#REF!,A$1,#REF!,$D40)/100</f>
        <v>#REF!</v>
      </c>
      <c r="H40" s="41" t="e">
        <f>SUMIFS(#REF!,#REF!,A$1,#REF!,$D40)</f>
        <v>#REF!</v>
      </c>
      <c r="I40" s="52" t="e">
        <f t="shared" si="5"/>
        <v>#REF!</v>
      </c>
      <c r="J40" s="56" t="e">
        <f t="shared" si="6"/>
        <v>#REF!</v>
      </c>
      <c r="K40" s="52" t="e">
        <f t="shared" si="4"/>
        <v>#REF!</v>
      </c>
      <c r="L40" t="e">
        <f t="shared" si="7"/>
        <v>#REF!</v>
      </c>
      <c r="M40" t="e">
        <f t="shared" si="8"/>
        <v>#REF!</v>
      </c>
      <c r="N40" t="e">
        <f>VLOOKUP(D40,#REF!,2,0)</f>
        <v>#REF!</v>
      </c>
    </row>
    <row r="41" spans="1:14" x14ac:dyDescent="0.25">
      <c r="A41" s="44" t="e">
        <f>TRIM(VLOOKUP(D41,#REF!,9,0))</f>
        <v>#REF!</v>
      </c>
      <c r="B41" s="4" t="str">
        <f>IFERROR(VLOOKUP($D41,#REF!,7,0),"")</f>
        <v/>
      </c>
      <c r="C41" s="4" t="e">
        <f>VLOOKUP(D41,#REF!,2,0)</f>
        <v>#REF!</v>
      </c>
      <c r="D41" s="101" t="s">
        <v>374</v>
      </c>
      <c r="E41" s="6" t="e">
        <f>SUMIFS(#REF!,#REF!,A$1,#REF!,$D41)/100</f>
        <v>#REF!</v>
      </c>
      <c r="F41" s="41" t="e">
        <f>SUMIFS(#REF!,#REF!,A$1,#REF!,$D41)</f>
        <v>#REF!</v>
      </c>
      <c r="G41" s="6" t="e">
        <f>SUMIFS(#REF!,#REF!,A$1,#REF!,$D41)/100</f>
        <v>#REF!</v>
      </c>
      <c r="H41" s="41" t="e">
        <f>SUMIFS(#REF!,#REF!,A$1,#REF!,$D41)</f>
        <v>#REF!</v>
      </c>
      <c r="I41" s="52" t="e">
        <f t="shared" si="5"/>
        <v>#REF!</v>
      </c>
      <c r="J41" s="56" t="e">
        <f t="shared" si="6"/>
        <v>#REF!</v>
      </c>
      <c r="K41" s="52" t="e">
        <f t="shared" si="4"/>
        <v>#REF!</v>
      </c>
      <c r="L41" t="e">
        <f t="shared" si="7"/>
        <v>#REF!</v>
      </c>
      <c r="M41" t="e">
        <f t="shared" si="8"/>
        <v>#REF!</v>
      </c>
      <c r="N41" t="e">
        <f>VLOOKUP(D41,#REF!,2,0)</f>
        <v>#REF!</v>
      </c>
    </row>
    <row r="42" spans="1:14" x14ac:dyDescent="0.25">
      <c r="A42" s="44" t="e">
        <f>TRIM(VLOOKUP(D42,#REF!,9,0))</f>
        <v>#REF!</v>
      </c>
      <c r="B42" s="4" t="str">
        <f>IFERROR(VLOOKUP($D42,#REF!,7,0),"")</f>
        <v/>
      </c>
      <c r="C42" s="4" t="e">
        <f>VLOOKUP(D42,#REF!,2,0)</f>
        <v>#REF!</v>
      </c>
      <c r="D42" s="101" t="s">
        <v>1</v>
      </c>
      <c r="E42" s="6" t="e">
        <f>SUMIFS(#REF!,#REF!,A$1,#REF!,$D42)/100</f>
        <v>#REF!</v>
      </c>
      <c r="F42" s="41" t="e">
        <f>SUMIFS(#REF!,#REF!,A$1,#REF!,$D42)</f>
        <v>#REF!</v>
      </c>
      <c r="G42" s="6" t="e">
        <f>SUMIFS(#REF!,#REF!,A$1,#REF!,$D42)/100</f>
        <v>#REF!</v>
      </c>
      <c r="H42" s="41" t="e">
        <f>SUMIFS(#REF!,#REF!,A$1,#REF!,$D42)</f>
        <v>#REF!</v>
      </c>
      <c r="I42" s="52" t="e">
        <f t="shared" si="5"/>
        <v>#REF!</v>
      </c>
      <c r="J42" s="56" t="e">
        <f t="shared" si="6"/>
        <v>#REF!</v>
      </c>
      <c r="K42" s="52" t="e">
        <f t="shared" si="4"/>
        <v>#REF!</v>
      </c>
      <c r="L42" t="e">
        <f t="shared" si="7"/>
        <v>#REF!</v>
      </c>
      <c r="M42" t="e">
        <f t="shared" si="8"/>
        <v>#REF!</v>
      </c>
      <c r="N42" t="e">
        <f>VLOOKUP(D42,#REF!,2,0)</f>
        <v>#REF!</v>
      </c>
    </row>
    <row r="43" spans="1:14" x14ac:dyDescent="0.25">
      <c r="A43" s="44" t="e">
        <f>TRIM(VLOOKUP(D43,#REF!,9,0))</f>
        <v>#REF!</v>
      </c>
      <c r="B43" s="4" t="str">
        <f>IFERROR(VLOOKUP($D43,#REF!,7,0),"")</f>
        <v/>
      </c>
      <c r="C43" s="4" t="e">
        <f>VLOOKUP(D43,#REF!,2,0)</f>
        <v>#REF!</v>
      </c>
      <c r="D43" s="101" t="s">
        <v>33</v>
      </c>
      <c r="E43" s="6" t="e">
        <f>SUMIFS(#REF!,#REF!,A$1,#REF!,$D43)/100</f>
        <v>#REF!</v>
      </c>
      <c r="F43" s="41" t="e">
        <f>SUMIFS(#REF!,#REF!,A$1,#REF!,$D43)</f>
        <v>#REF!</v>
      </c>
      <c r="G43" s="6" t="e">
        <f>SUMIFS(#REF!,#REF!,A$1,#REF!,$D43)/100</f>
        <v>#REF!</v>
      </c>
      <c r="H43" s="41" t="e">
        <f>SUMIFS(#REF!,#REF!,A$1,#REF!,$D43)</f>
        <v>#REF!</v>
      </c>
      <c r="I43" s="52" t="e">
        <f t="shared" si="5"/>
        <v>#REF!</v>
      </c>
      <c r="J43" s="56" t="e">
        <f t="shared" si="6"/>
        <v>#REF!</v>
      </c>
      <c r="K43" s="52" t="e">
        <f t="shared" si="4"/>
        <v>#REF!</v>
      </c>
      <c r="L43" t="e">
        <f t="shared" si="7"/>
        <v>#REF!</v>
      </c>
      <c r="M43" t="e">
        <f t="shared" si="8"/>
        <v>#REF!</v>
      </c>
      <c r="N43" t="e">
        <f>VLOOKUP(D43,#REF!,2,0)</f>
        <v>#REF!</v>
      </c>
    </row>
    <row r="44" spans="1:14" x14ac:dyDescent="0.25">
      <c r="A44" s="44" t="e">
        <f>TRIM(VLOOKUP(D44,#REF!,9,0))</f>
        <v>#REF!</v>
      </c>
      <c r="B44" s="4" t="str">
        <f>IFERROR(VLOOKUP($D44,#REF!,7,0),"")</f>
        <v/>
      </c>
      <c r="C44" s="4" t="e">
        <f>VLOOKUP(D44,#REF!,2,0)</f>
        <v>#REF!</v>
      </c>
      <c r="D44" s="101" t="s">
        <v>76</v>
      </c>
      <c r="E44" s="6" t="e">
        <f>SUMIFS(#REF!,#REF!,A$1,#REF!,$D44)/100</f>
        <v>#REF!</v>
      </c>
      <c r="F44" s="41" t="e">
        <f>SUMIFS(#REF!,#REF!,A$1,#REF!,$D44)</f>
        <v>#REF!</v>
      </c>
      <c r="G44" s="6" t="e">
        <f>SUMIFS(#REF!,#REF!,A$1,#REF!,$D44)/100</f>
        <v>#REF!</v>
      </c>
      <c r="H44" s="41" t="e">
        <f>SUMIFS(#REF!,#REF!,A$1,#REF!,$D44)</f>
        <v>#REF!</v>
      </c>
      <c r="I44" s="52" t="e">
        <f t="shared" si="5"/>
        <v>#REF!</v>
      </c>
      <c r="J44" s="56" t="e">
        <f t="shared" si="6"/>
        <v>#REF!</v>
      </c>
      <c r="K44" s="52" t="e">
        <f t="shared" si="4"/>
        <v>#REF!</v>
      </c>
      <c r="L44" t="e">
        <f t="shared" si="7"/>
        <v>#REF!</v>
      </c>
      <c r="M44" t="e">
        <f t="shared" si="8"/>
        <v>#REF!</v>
      </c>
      <c r="N44" t="e">
        <f>VLOOKUP(D44,#REF!,2,0)</f>
        <v>#REF!</v>
      </c>
    </row>
    <row r="45" spans="1:14" x14ac:dyDescent="0.25">
      <c r="A45" s="44" t="e">
        <f>TRIM(VLOOKUP(D45,#REF!,9,0))</f>
        <v>#REF!</v>
      </c>
      <c r="B45" s="4" t="str">
        <f>IFERROR(VLOOKUP($D45,#REF!,7,0),"")</f>
        <v/>
      </c>
      <c r="C45" s="4" t="e">
        <f>VLOOKUP(D45,#REF!,2,0)</f>
        <v>#REF!</v>
      </c>
      <c r="D45" s="101" t="s">
        <v>98</v>
      </c>
      <c r="E45" s="6" t="e">
        <f>SUMIFS(#REF!,#REF!,A$1,#REF!,$D45)/100</f>
        <v>#REF!</v>
      </c>
      <c r="F45" s="41" t="e">
        <f>SUMIFS(#REF!,#REF!,A$1,#REF!,$D45)</f>
        <v>#REF!</v>
      </c>
      <c r="G45" s="6" t="e">
        <f>SUMIFS(#REF!,#REF!,A$1,#REF!,$D45)/100</f>
        <v>#REF!</v>
      </c>
      <c r="H45" s="41" t="e">
        <f>SUMIFS(#REF!,#REF!,A$1,#REF!,$D45)</f>
        <v>#REF!</v>
      </c>
      <c r="I45" s="52" t="e">
        <f t="shared" si="5"/>
        <v>#REF!</v>
      </c>
      <c r="J45" s="56" t="e">
        <f t="shared" si="6"/>
        <v>#REF!</v>
      </c>
      <c r="K45" s="52" t="e">
        <f t="shared" si="4"/>
        <v>#REF!</v>
      </c>
      <c r="L45" t="e">
        <f t="shared" si="7"/>
        <v>#REF!</v>
      </c>
      <c r="M45" t="e">
        <f t="shared" si="8"/>
        <v>#REF!</v>
      </c>
      <c r="N45" t="e">
        <f>VLOOKUP(D45,#REF!,2,0)</f>
        <v>#REF!</v>
      </c>
    </row>
    <row r="46" spans="1:14" x14ac:dyDescent="0.25">
      <c r="A46" s="44" t="e">
        <f>TRIM(VLOOKUP(D46,#REF!,9,0))</f>
        <v>#REF!</v>
      </c>
      <c r="B46" s="4" t="str">
        <f>IFERROR(VLOOKUP($D46,#REF!,7,0),"")</f>
        <v/>
      </c>
      <c r="C46" s="4" t="e">
        <f>VLOOKUP(D46,#REF!,2,0)</f>
        <v>#REF!</v>
      </c>
      <c r="D46" s="101" t="s">
        <v>343</v>
      </c>
      <c r="E46" s="6" t="e">
        <f>SUMIFS(#REF!,#REF!,A$1,#REF!,$D46)/100</f>
        <v>#REF!</v>
      </c>
      <c r="F46" s="41" t="e">
        <f>SUMIFS(#REF!,#REF!,A$1,#REF!,$D46)</f>
        <v>#REF!</v>
      </c>
      <c r="G46" s="6" t="e">
        <f>SUMIFS(#REF!,#REF!,A$1,#REF!,$D46)/100</f>
        <v>#REF!</v>
      </c>
      <c r="H46" s="41" t="e">
        <f>SUMIFS(#REF!,#REF!,A$1,#REF!,$D46)</f>
        <v>#REF!</v>
      </c>
      <c r="I46" s="52" t="e">
        <f t="shared" si="5"/>
        <v>#REF!</v>
      </c>
      <c r="J46" s="56" t="e">
        <f t="shared" si="6"/>
        <v>#REF!</v>
      </c>
      <c r="K46" s="52" t="e">
        <f t="shared" si="4"/>
        <v>#REF!</v>
      </c>
      <c r="L46" t="e">
        <f t="shared" si="7"/>
        <v>#REF!</v>
      </c>
      <c r="M46" t="e">
        <f t="shared" si="8"/>
        <v>#REF!</v>
      </c>
      <c r="N46" t="e">
        <f>VLOOKUP(D46,#REF!,2,0)</f>
        <v>#REF!</v>
      </c>
    </row>
    <row r="47" spans="1:14" x14ac:dyDescent="0.25">
      <c r="A47" s="44" t="e">
        <f>TRIM(VLOOKUP(D47,#REF!,9,0))</f>
        <v>#REF!</v>
      </c>
      <c r="B47" s="4" t="str">
        <f>IFERROR(VLOOKUP($D47,#REF!,7,0),"")</f>
        <v/>
      </c>
      <c r="C47" s="4" t="e">
        <f>VLOOKUP(D47,#REF!,2,0)</f>
        <v>#REF!</v>
      </c>
      <c r="D47" s="101" t="s">
        <v>357</v>
      </c>
      <c r="E47" s="6" t="e">
        <f>SUMIFS(#REF!,#REF!,A$1,#REF!,$D47)/100</f>
        <v>#REF!</v>
      </c>
      <c r="F47" s="41" t="e">
        <f>SUMIFS(#REF!,#REF!,A$1,#REF!,$D47)</f>
        <v>#REF!</v>
      </c>
      <c r="G47" s="6" t="e">
        <f>SUMIFS(#REF!,#REF!,A$1,#REF!,$D47)/100</f>
        <v>#REF!</v>
      </c>
      <c r="H47" s="41" t="e">
        <f>SUMIFS(#REF!,#REF!,A$1,#REF!,$D47)</f>
        <v>#REF!</v>
      </c>
      <c r="I47" s="52" t="e">
        <f t="shared" si="5"/>
        <v>#REF!</v>
      </c>
      <c r="J47" s="56" t="e">
        <f t="shared" si="6"/>
        <v>#REF!</v>
      </c>
      <c r="K47" s="52" t="e">
        <f t="shared" si="4"/>
        <v>#REF!</v>
      </c>
      <c r="L47" t="e">
        <f t="shared" si="7"/>
        <v>#REF!</v>
      </c>
      <c r="M47" t="e">
        <f t="shared" si="8"/>
        <v>#REF!</v>
      </c>
      <c r="N47" t="e">
        <f>VLOOKUP(D47,#REF!,2,0)</f>
        <v>#REF!</v>
      </c>
    </row>
    <row r="48" spans="1:14" x14ac:dyDescent="0.25">
      <c r="A48" s="44" t="e">
        <f>TRIM(VLOOKUP(D48,#REF!,9,0))</f>
        <v>#REF!</v>
      </c>
      <c r="B48" s="4" t="str">
        <f>IFERROR(VLOOKUP($D48,#REF!,7,0),"")</f>
        <v/>
      </c>
      <c r="C48" s="4" t="e">
        <f>VLOOKUP(D48,#REF!,2,0)</f>
        <v>#REF!</v>
      </c>
      <c r="D48" s="101" t="s">
        <v>2</v>
      </c>
      <c r="E48" s="6" t="e">
        <f>SUMIFS(#REF!,#REF!,A$1,#REF!,$D48)/100</f>
        <v>#REF!</v>
      </c>
      <c r="F48" s="41" t="e">
        <f>SUMIFS(#REF!,#REF!,A$1,#REF!,$D48)</f>
        <v>#REF!</v>
      </c>
      <c r="G48" s="6" t="e">
        <f>SUMIFS(#REF!,#REF!,A$1,#REF!,$D48)/100</f>
        <v>#REF!</v>
      </c>
      <c r="H48" s="41" t="e">
        <f>SUMIFS(#REF!,#REF!,A$1,#REF!,$D48)</f>
        <v>#REF!</v>
      </c>
      <c r="I48" s="52" t="e">
        <f t="shared" si="5"/>
        <v>#REF!</v>
      </c>
      <c r="J48" s="56" t="e">
        <f t="shared" si="6"/>
        <v>#REF!</v>
      </c>
      <c r="K48" s="52" t="e">
        <f t="shared" si="4"/>
        <v>#REF!</v>
      </c>
      <c r="L48" t="e">
        <f t="shared" si="7"/>
        <v>#REF!</v>
      </c>
      <c r="M48" t="e">
        <f t="shared" si="8"/>
        <v>#REF!</v>
      </c>
      <c r="N48" t="e">
        <f>VLOOKUP(D48,#REF!,2,0)</f>
        <v>#REF!</v>
      </c>
    </row>
    <row r="49" spans="1:14" x14ac:dyDescent="0.25">
      <c r="A49" s="44" t="e">
        <f>TRIM(VLOOKUP(D49,#REF!,9,0))</f>
        <v>#REF!</v>
      </c>
      <c r="B49" s="4" t="str">
        <f>IFERROR(VLOOKUP($D49,#REF!,7,0),"")</f>
        <v/>
      </c>
      <c r="C49" s="4" t="e">
        <f>VLOOKUP(D49,#REF!,2,0)</f>
        <v>#REF!</v>
      </c>
      <c r="D49" s="101" t="s">
        <v>0</v>
      </c>
      <c r="E49" s="6" t="e">
        <f>SUMIFS(#REF!,#REF!,A$1,#REF!,$D49)/100</f>
        <v>#REF!</v>
      </c>
      <c r="F49" s="41" t="e">
        <f>SUMIFS(#REF!,#REF!,A$1,#REF!,$D49)</f>
        <v>#REF!</v>
      </c>
      <c r="G49" s="6" t="e">
        <f>SUMIFS(#REF!,#REF!,A$1,#REF!,$D49)/100</f>
        <v>#REF!</v>
      </c>
      <c r="H49" s="41" t="e">
        <f>SUMIFS(#REF!,#REF!,A$1,#REF!,$D49)</f>
        <v>#REF!</v>
      </c>
      <c r="I49" s="52" t="e">
        <f t="shared" si="5"/>
        <v>#REF!</v>
      </c>
      <c r="J49" s="56" t="e">
        <f t="shared" si="6"/>
        <v>#REF!</v>
      </c>
      <c r="K49" s="52" t="e">
        <f t="shared" si="4"/>
        <v>#REF!</v>
      </c>
      <c r="L49" t="e">
        <f t="shared" si="7"/>
        <v>#REF!</v>
      </c>
      <c r="M49" t="e">
        <f t="shared" si="8"/>
        <v>#REF!</v>
      </c>
      <c r="N49" t="e">
        <f>VLOOKUP(D49,#REF!,2,0)</f>
        <v>#REF!</v>
      </c>
    </row>
    <row r="50" spans="1:14" x14ac:dyDescent="0.25">
      <c r="A50" s="44" t="e">
        <f>TRIM(VLOOKUP(D50,#REF!,9,0))</f>
        <v>#REF!</v>
      </c>
      <c r="B50" s="4" t="str">
        <f>IFERROR(VLOOKUP($D50,#REF!,7,0),"")</f>
        <v/>
      </c>
      <c r="C50" s="4" t="e">
        <f>VLOOKUP(D50,#REF!,2,0)</f>
        <v>#REF!</v>
      </c>
      <c r="D50" s="101" t="s">
        <v>74</v>
      </c>
      <c r="E50" s="6" t="e">
        <f>SUMIFS(#REF!,#REF!,A$1,#REF!,$D50)/100</f>
        <v>#REF!</v>
      </c>
      <c r="F50" s="41" t="e">
        <f>SUMIFS(#REF!,#REF!,A$1,#REF!,$D50)</f>
        <v>#REF!</v>
      </c>
      <c r="G50" s="6" t="e">
        <f>SUMIFS(#REF!,#REF!,A$1,#REF!,$D50)/100</f>
        <v>#REF!</v>
      </c>
      <c r="H50" s="41" t="e">
        <f>SUMIFS(#REF!,#REF!,A$1,#REF!,$D50)</f>
        <v>#REF!</v>
      </c>
      <c r="I50" s="52" t="e">
        <f t="shared" si="5"/>
        <v>#REF!</v>
      </c>
      <c r="J50" s="56" t="e">
        <f t="shared" si="6"/>
        <v>#REF!</v>
      </c>
      <c r="K50" s="52" t="e">
        <f t="shared" si="4"/>
        <v>#REF!</v>
      </c>
      <c r="L50" t="e">
        <f t="shared" si="7"/>
        <v>#REF!</v>
      </c>
      <c r="M50" t="e">
        <f t="shared" si="8"/>
        <v>#REF!</v>
      </c>
      <c r="N50" t="e">
        <f>VLOOKUP(D50,#REF!,2,0)</f>
        <v>#REF!</v>
      </c>
    </row>
    <row r="51" spans="1:14" x14ac:dyDescent="0.25">
      <c r="A51" s="44" t="e">
        <f>TRIM(VLOOKUP(D51,#REF!,9,0))</f>
        <v>#REF!</v>
      </c>
      <c r="B51" s="4" t="str">
        <f>IFERROR(VLOOKUP($D51,#REF!,7,0),"")</f>
        <v/>
      </c>
      <c r="C51" s="4" t="e">
        <f>VLOOKUP(D51,#REF!,2,0)</f>
        <v>#REF!</v>
      </c>
      <c r="D51" s="101" t="s">
        <v>36</v>
      </c>
      <c r="E51" s="6" t="e">
        <f>SUMIFS(#REF!,#REF!,A$1,#REF!,$D51)/100</f>
        <v>#REF!</v>
      </c>
      <c r="F51" s="41" t="e">
        <f>SUMIFS(#REF!,#REF!,A$1,#REF!,$D51)</f>
        <v>#REF!</v>
      </c>
      <c r="G51" s="6" t="e">
        <f>SUMIFS(#REF!,#REF!,A$1,#REF!,$D51)/100</f>
        <v>#REF!</v>
      </c>
      <c r="H51" s="41" t="e">
        <f>SUMIFS(#REF!,#REF!,A$1,#REF!,$D51)</f>
        <v>#REF!</v>
      </c>
      <c r="I51" s="52" t="e">
        <f t="shared" si="5"/>
        <v>#REF!</v>
      </c>
      <c r="J51" s="56" t="e">
        <f t="shared" si="6"/>
        <v>#REF!</v>
      </c>
      <c r="K51" s="52" t="e">
        <f t="shared" si="4"/>
        <v>#REF!</v>
      </c>
      <c r="L51" t="e">
        <f t="shared" si="7"/>
        <v>#REF!</v>
      </c>
      <c r="M51" t="e">
        <f t="shared" si="8"/>
        <v>#REF!</v>
      </c>
      <c r="N51" t="e">
        <f>VLOOKUP(D51,#REF!,2,0)</f>
        <v>#REF!</v>
      </c>
    </row>
    <row r="52" spans="1:14" x14ac:dyDescent="0.25">
      <c r="A52" s="44" t="e">
        <f>TRIM(VLOOKUP(D52,#REF!,9,0))</f>
        <v>#REF!</v>
      </c>
      <c r="B52" s="4" t="str">
        <f>IFERROR(VLOOKUP($D52,#REF!,7,0),"")</f>
        <v/>
      </c>
      <c r="C52" s="4" t="e">
        <f>VLOOKUP(D52,#REF!,2,0)</f>
        <v>#REF!</v>
      </c>
      <c r="D52" s="101" t="s">
        <v>20</v>
      </c>
      <c r="E52" s="6" t="e">
        <f>SUMIFS(#REF!,#REF!,A$1,#REF!,$D52)/100</f>
        <v>#REF!</v>
      </c>
      <c r="F52" s="41" t="e">
        <f>SUMIFS(#REF!,#REF!,A$1,#REF!,$D52)</f>
        <v>#REF!</v>
      </c>
      <c r="G52" s="6" t="e">
        <f>SUMIFS(#REF!,#REF!,A$1,#REF!,$D52)/100</f>
        <v>#REF!</v>
      </c>
      <c r="H52" s="41" t="e">
        <f>SUMIFS(#REF!,#REF!,A$1,#REF!,$D52)</f>
        <v>#REF!</v>
      </c>
      <c r="I52" s="52" t="e">
        <f t="shared" si="5"/>
        <v>#REF!</v>
      </c>
      <c r="J52" s="56" t="e">
        <f t="shared" si="6"/>
        <v>#REF!</v>
      </c>
      <c r="K52" s="52" t="e">
        <f t="shared" si="4"/>
        <v>#REF!</v>
      </c>
      <c r="L52" t="e">
        <f t="shared" si="7"/>
        <v>#REF!</v>
      </c>
      <c r="M52" t="e">
        <f t="shared" si="8"/>
        <v>#REF!</v>
      </c>
      <c r="N52" t="e">
        <f>VLOOKUP(D52,#REF!,2,0)</f>
        <v>#REF!</v>
      </c>
    </row>
    <row r="53" spans="1:14" x14ac:dyDescent="0.25">
      <c r="A53" s="44" t="e">
        <f>TRIM(VLOOKUP(D53,#REF!,9,0))</f>
        <v>#REF!</v>
      </c>
      <c r="B53" s="4" t="str">
        <f>IFERROR(VLOOKUP($D53,#REF!,7,0),"")</f>
        <v/>
      </c>
      <c r="C53" s="4" t="e">
        <f>VLOOKUP(D53,#REF!,2,0)</f>
        <v>#REF!</v>
      </c>
      <c r="D53" s="101" t="s">
        <v>90</v>
      </c>
      <c r="E53" s="6" t="e">
        <f>SUMIFS(#REF!,#REF!,A$1,#REF!,$D53)/100</f>
        <v>#REF!</v>
      </c>
      <c r="F53" s="41" t="e">
        <f>SUMIFS(#REF!,#REF!,A$1,#REF!,$D53)</f>
        <v>#REF!</v>
      </c>
      <c r="G53" s="6" t="e">
        <f>SUMIFS(#REF!,#REF!,A$1,#REF!,$D53)/100</f>
        <v>#REF!</v>
      </c>
      <c r="H53" s="41" t="e">
        <f>SUMIFS(#REF!,#REF!,A$1,#REF!,$D53)</f>
        <v>#REF!</v>
      </c>
      <c r="I53" s="52" t="e">
        <f t="shared" si="5"/>
        <v>#REF!</v>
      </c>
      <c r="J53" s="56" t="e">
        <f t="shared" si="6"/>
        <v>#REF!</v>
      </c>
      <c r="K53" s="52" t="e">
        <f t="shared" si="4"/>
        <v>#REF!</v>
      </c>
      <c r="L53" t="e">
        <f t="shared" si="7"/>
        <v>#REF!</v>
      </c>
      <c r="M53" t="e">
        <f t="shared" si="8"/>
        <v>#REF!</v>
      </c>
      <c r="N53" t="e">
        <f>VLOOKUP(D53,#REF!,2,0)</f>
        <v>#REF!</v>
      </c>
    </row>
    <row r="54" spans="1:14" x14ac:dyDescent="0.25">
      <c r="A54" s="44" t="e">
        <f>TRIM(VLOOKUP(D54,#REF!,9,0))</f>
        <v>#REF!</v>
      </c>
      <c r="B54" s="4" t="str">
        <f>IFERROR(VLOOKUP($D54,#REF!,7,0),"")</f>
        <v/>
      </c>
      <c r="C54" s="4" t="e">
        <f>VLOOKUP(D54,#REF!,2,0)</f>
        <v>#REF!</v>
      </c>
      <c r="D54" s="101" t="s">
        <v>63</v>
      </c>
      <c r="E54" s="6" t="e">
        <f>SUMIFS(#REF!,#REF!,A$1,#REF!,$D54)/100</f>
        <v>#REF!</v>
      </c>
      <c r="F54" s="41" t="e">
        <f>SUMIFS(#REF!,#REF!,A$1,#REF!,$D54)</f>
        <v>#REF!</v>
      </c>
      <c r="G54" s="6" t="e">
        <f>SUMIFS(#REF!,#REF!,A$1,#REF!,$D54)/100</f>
        <v>#REF!</v>
      </c>
      <c r="H54" s="41" t="e">
        <f>SUMIFS(#REF!,#REF!,A$1,#REF!,$D54)</f>
        <v>#REF!</v>
      </c>
      <c r="I54" s="52" t="e">
        <f t="shared" si="5"/>
        <v>#REF!</v>
      </c>
      <c r="J54" s="56" t="e">
        <f t="shared" si="6"/>
        <v>#REF!</v>
      </c>
      <c r="K54" s="52" t="e">
        <f t="shared" si="4"/>
        <v>#REF!</v>
      </c>
      <c r="L54" t="e">
        <f t="shared" si="7"/>
        <v>#REF!</v>
      </c>
      <c r="M54" t="e">
        <f t="shared" si="8"/>
        <v>#REF!</v>
      </c>
      <c r="N54" t="e">
        <f>VLOOKUP(D54,#REF!,2,0)</f>
        <v>#REF!</v>
      </c>
    </row>
    <row r="55" spans="1:14" x14ac:dyDescent="0.25">
      <c r="A55" s="44" t="e">
        <f>TRIM(VLOOKUP(D55,#REF!,9,0))</f>
        <v>#REF!</v>
      </c>
      <c r="B55" s="4" t="str">
        <f>IFERROR(VLOOKUP($D55,#REF!,7,0),"")</f>
        <v/>
      </c>
      <c r="C55" s="4" t="e">
        <f>VLOOKUP(D55,#REF!,2,0)</f>
        <v>#REF!</v>
      </c>
      <c r="D55" s="101" t="s">
        <v>79</v>
      </c>
      <c r="E55" s="6" t="e">
        <f>SUMIFS(#REF!,#REF!,A$1,#REF!,$D55)/100</f>
        <v>#REF!</v>
      </c>
      <c r="F55" s="41" t="e">
        <f>SUMIFS(#REF!,#REF!,A$1,#REF!,$D55)</f>
        <v>#REF!</v>
      </c>
      <c r="G55" s="6" t="e">
        <f>SUMIFS(#REF!,#REF!,A$1,#REF!,$D55)/100</f>
        <v>#REF!</v>
      </c>
      <c r="H55" s="41" t="e">
        <f>SUMIFS(#REF!,#REF!,A$1,#REF!,$D55)</f>
        <v>#REF!</v>
      </c>
      <c r="I55" s="52" t="e">
        <f t="shared" si="5"/>
        <v>#REF!</v>
      </c>
      <c r="J55" s="56" t="e">
        <f t="shared" si="6"/>
        <v>#REF!</v>
      </c>
      <c r="K55" s="52" t="e">
        <f t="shared" si="4"/>
        <v>#REF!</v>
      </c>
      <c r="L55" t="e">
        <f t="shared" si="7"/>
        <v>#REF!</v>
      </c>
      <c r="M55" t="e">
        <f t="shared" si="8"/>
        <v>#REF!</v>
      </c>
      <c r="N55" t="e">
        <f>VLOOKUP(D55,#REF!,2,0)</f>
        <v>#REF!</v>
      </c>
    </row>
    <row r="56" spans="1:14" x14ac:dyDescent="0.25">
      <c r="A56" s="44" t="e">
        <f>TRIM(VLOOKUP(D56,#REF!,9,0))</f>
        <v>#REF!</v>
      </c>
      <c r="B56" s="4" t="str">
        <f>IFERROR(VLOOKUP($D56,#REF!,7,0),"")</f>
        <v/>
      </c>
      <c r="C56" s="4" t="e">
        <f>VLOOKUP(D56,#REF!,2,0)</f>
        <v>#REF!</v>
      </c>
      <c r="D56" s="101" t="s">
        <v>75</v>
      </c>
      <c r="E56" s="6" t="e">
        <f>SUMIFS(#REF!,#REF!,A$1,#REF!,$D56)/100</f>
        <v>#REF!</v>
      </c>
      <c r="F56" s="41" t="e">
        <f>SUMIFS(#REF!,#REF!,A$1,#REF!,$D56)</f>
        <v>#REF!</v>
      </c>
      <c r="G56" s="6" t="e">
        <f>SUMIFS(#REF!,#REF!,A$1,#REF!,$D56)/100</f>
        <v>#REF!</v>
      </c>
      <c r="H56" s="41" t="e">
        <f>SUMIFS(#REF!,#REF!,A$1,#REF!,$D56)</f>
        <v>#REF!</v>
      </c>
      <c r="I56" s="52" t="e">
        <f t="shared" si="5"/>
        <v>#REF!</v>
      </c>
      <c r="J56" s="56" t="e">
        <f t="shared" si="6"/>
        <v>#REF!</v>
      </c>
      <c r="K56" s="52" t="e">
        <f t="shared" si="4"/>
        <v>#REF!</v>
      </c>
      <c r="L56" t="e">
        <f t="shared" si="7"/>
        <v>#REF!</v>
      </c>
      <c r="M56" t="e">
        <f t="shared" si="8"/>
        <v>#REF!</v>
      </c>
      <c r="N56" t="e">
        <f>VLOOKUP(D56,#REF!,2,0)</f>
        <v>#REF!</v>
      </c>
    </row>
    <row r="57" spans="1:14" x14ac:dyDescent="0.25">
      <c r="A57" s="44" t="e">
        <f>TRIM(VLOOKUP(D57,#REF!,9,0))</f>
        <v>#REF!</v>
      </c>
      <c r="B57" s="4" t="str">
        <f>IFERROR(VLOOKUP($D57,#REF!,7,0),"")</f>
        <v/>
      </c>
      <c r="C57" s="4" t="e">
        <f>VLOOKUP(D57,#REF!,2,0)</f>
        <v>#REF!</v>
      </c>
      <c r="D57" s="101" t="s">
        <v>24</v>
      </c>
      <c r="E57" s="6" t="e">
        <f>SUMIFS(#REF!,#REF!,A$1,#REF!,$D57)/100</f>
        <v>#REF!</v>
      </c>
      <c r="F57" s="41" t="e">
        <f>SUMIFS(#REF!,#REF!,A$1,#REF!,$D57)</f>
        <v>#REF!</v>
      </c>
      <c r="G57" s="6" t="e">
        <f>SUMIFS(#REF!,#REF!,A$1,#REF!,$D57)/100</f>
        <v>#REF!</v>
      </c>
      <c r="H57" s="41" t="e">
        <f>SUMIFS(#REF!,#REF!,A$1,#REF!,$D57)</f>
        <v>#REF!</v>
      </c>
      <c r="I57" s="52" t="e">
        <f t="shared" si="5"/>
        <v>#REF!</v>
      </c>
      <c r="J57" s="56" t="e">
        <f t="shared" si="6"/>
        <v>#REF!</v>
      </c>
      <c r="K57" s="52" t="e">
        <f t="shared" si="4"/>
        <v>#REF!</v>
      </c>
      <c r="L57" t="e">
        <f t="shared" si="7"/>
        <v>#REF!</v>
      </c>
      <c r="M57" t="e">
        <f t="shared" si="8"/>
        <v>#REF!</v>
      </c>
      <c r="N57" t="e">
        <f>VLOOKUP(D57,#REF!,2,0)</f>
        <v>#REF!</v>
      </c>
    </row>
    <row r="58" spans="1:14" x14ac:dyDescent="0.25">
      <c r="A58" s="44" t="e">
        <f>TRIM(VLOOKUP(D58,#REF!,9,0))</f>
        <v>#REF!</v>
      </c>
      <c r="B58" s="4" t="str">
        <f>IFERROR(VLOOKUP($D58,#REF!,7,0),"")</f>
        <v/>
      </c>
      <c r="C58" s="4" t="e">
        <f>VLOOKUP(D58,#REF!,2,0)</f>
        <v>#REF!</v>
      </c>
      <c r="D58" s="101" t="s">
        <v>313</v>
      </c>
      <c r="E58" s="6" t="e">
        <f>SUMIFS(#REF!,#REF!,A$1,#REF!,$D58)/100</f>
        <v>#REF!</v>
      </c>
      <c r="F58" s="41" t="e">
        <f>SUMIFS(#REF!,#REF!,A$1,#REF!,$D58)</f>
        <v>#REF!</v>
      </c>
      <c r="G58" s="6" t="e">
        <f>SUMIFS(#REF!,#REF!,A$1,#REF!,$D58)/100</f>
        <v>#REF!</v>
      </c>
      <c r="H58" s="41" t="e">
        <f>SUMIFS(#REF!,#REF!,A$1,#REF!,$D58)</f>
        <v>#REF!</v>
      </c>
      <c r="I58" s="52" t="e">
        <f t="shared" si="5"/>
        <v>#REF!</v>
      </c>
      <c r="J58" s="56" t="e">
        <f t="shared" si="6"/>
        <v>#REF!</v>
      </c>
      <c r="K58" s="52" t="e">
        <f t="shared" si="4"/>
        <v>#REF!</v>
      </c>
      <c r="L58" t="e">
        <f t="shared" si="7"/>
        <v>#REF!</v>
      </c>
      <c r="M58" t="e">
        <f t="shared" si="8"/>
        <v>#REF!</v>
      </c>
      <c r="N58" t="e">
        <f>VLOOKUP(D58,#REF!,2,0)</f>
        <v>#REF!</v>
      </c>
    </row>
    <row r="59" spans="1:14" x14ac:dyDescent="0.25">
      <c r="A59" s="44" t="e">
        <f>TRIM(VLOOKUP(D59,#REF!,9,0))</f>
        <v>#REF!</v>
      </c>
      <c r="B59" s="4" t="str">
        <f>IFERROR(VLOOKUP($D59,#REF!,7,0),"")</f>
        <v/>
      </c>
      <c r="C59" s="4" t="e">
        <f>VLOOKUP(D59,#REF!,2,0)</f>
        <v>#REF!</v>
      </c>
      <c r="D59" s="101" t="s">
        <v>55</v>
      </c>
      <c r="E59" s="6" t="e">
        <f>SUMIFS(#REF!,#REF!,A$1,#REF!,$D59)/100</f>
        <v>#REF!</v>
      </c>
      <c r="F59" s="41" t="e">
        <f>SUMIFS(#REF!,#REF!,A$1,#REF!,$D59)</f>
        <v>#REF!</v>
      </c>
      <c r="G59" s="6" t="e">
        <f>SUMIFS(#REF!,#REF!,A$1,#REF!,$D59)/100</f>
        <v>#REF!</v>
      </c>
      <c r="H59" s="41" t="e">
        <f>SUMIFS(#REF!,#REF!,A$1,#REF!,$D59)</f>
        <v>#REF!</v>
      </c>
      <c r="I59" s="52" t="e">
        <f t="shared" si="5"/>
        <v>#REF!</v>
      </c>
      <c r="J59" s="56" t="e">
        <f t="shared" si="6"/>
        <v>#REF!</v>
      </c>
      <c r="K59" s="52" t="e">
        <f t="shared" si="4"/>
        <v>#REF!</v>
      </c>
      <c r="L59" t="e">
        <f t="shared" si="7"/>
        <v>#REF!</v>
      </c>
      <c r="M59" t="e">
        <f t="shared" si="8"/>
        <v>#REF!</v>
      </c>
      <c r="N59" t="e">
        <f>VLOOKUP(D59,#REF!,2,0)</f>
        <v>#REF!</v>
      </c>
    </row>
    <row r="60" spans="1:14" x14ac:dyDescent="0.25">
      <c r="A60" s="44" t="e">
        <f>TRIM(VLOOKUP(D60,#REF!,9,0))</f>
        <v>#REF!</v>
      </c>
      <c r="B60" s="4" t="str">
        <f>IFERROR(VLOOKUP($D60,#REF!,7,0),"")</f>
        <v/>
      </c>
      <c r="C60" s="4" t="e">
        <f>VLOOKUP(D60,#REF!,2,0)</f>
        <v>#REF!</v>
      </c>
      <c r="D60" s="101" t="s">
        <v>161</v>
      </c>
      <c r="E60" s="6" t="e">
        <f>SUMIFS(#REF!,#REF!,A$1,#REF!,$D60)/100</f>
        <v>#REF!</v>
      </c>
      <c r="F60" s="41" t="e">
        <f>SUMIFS(#REF!,#REF!,A$1,#REF!,$D60)</f>
        <v>#REF!</v>
      </c>
      <c r="G60" s="6" t="e">
        <f>SUMIFS(#REF!,#REF!,A$1,#REF!,$D60)/100</f>
        <v>#REF!</v>
      </c>
      <c r="H60" s="41" t="e">
        <f>SUMIFS(#REF!,#REF!,A$1,#REF!,$D60)</f>
        <v>#REF!</v>
      </c>
      <c r="I60" s="52" t="e">
        <f t="shared" si="5"/>
        <v>#REF!</v>
      </c>
      <c r="J60" s="56" t="e">
        <f t="shared" si="6"/>
        <v>#REF!</v>
      </c>
      <c r="K60" s="52" t="e">
        <f t="shared" si="4"/>
        <v>#REF!</v>
      </c>
      <c r="L60" t="e">
        <f t="shared" si="7"/>
        <v>#REF!</v>
      </c>
      <c r="M60" t="e">
        <f t="shared" si="8"/>
        <v>#REF!</v>
      </c>
      <c r="N60" t="e">
        <f>VLOOKUP(D60,#REF!,2,0)</f>
        <v>#REF!</v>
      </c>
    </row>
    <row r="61" spans="1:14" x14ac:dyDescent="0.25">
      <c r="A61" s="44" t="e">
        <f>TRIM(VLOOKUP(D61,#REF!,9,0))</f>
        <v>#REF!</v>
      </c>
      <c r="B61" s="4" t="str">
        <f>IFERROR(VLOOKUP($D61,#REF!,7,0),"")</f>
        <v/>
      </c>
      <c r="C61" s="4" t="e">
        <f>VLOOKUP(D61,#REF!,2,0)</f>
        <v>#REF!</v>
      </c>
      <c r="D61" s="101" t="s">
        <v>83</v>
      </c>
      <c r="E61" s="6" t="e">
        <f>SUMIFS(#REF!,#REF!,A$1,#REF!,$D61)/100</f>
        <v>#REF!</v>
      </c>
      <c r="F61" s="41" t="e">
        <f>SUMIFS(#REF!,#REF!,A$1,#REF!,$D61)</f>
        <v>#REF!</v>
      </c>
      <c r="G61" s="6" t="e">
        <f>SUMIFS(#REF!,#REF!,A$1,#REF!,$D61)/100</f>
        <v>#REF!</v>
      </c>
      <c r="H61" s="41" t="e">
        <f>SUMIFS(#REF!,#REF!,A$1,#REF!,$D61)</f>
        <v>#REF!</v>
      </c>
      <c r="I61" s="52" t="e">
        <f t="shared" si="5"/>
        <v>#REF!</v>
      </c>
      <c r="J61" s="56" t="e">
        <f t="shared" si="6"/>
        <v>#REF!</v>
      </c>
      <c r="K61" s="52" t="e">
        <f t="shared" si="4"/>
        <v>#REF!</v>
      </c>
      <c r="L61" t="e">
        <f t="shared" si="7"/>
        <v>#REF!</v>
      </c>
      <c r="M61" t="e">
        <f t="shared" si="8"/>
        <v>#REF!</v>
      </c>
      <c r="N61" t="e">
        <f>VLOOKUP(D61,#REF!,2,0)</f>
        <v>#REF!</v>
      </c>
    </row>
    <row r="62" spans="1:14" x14ac:dyDescent="0.25">
      <c r="A62" s="44" t="e">
        <f>TRIM(VLOOKUP(D62,#REF!,9,0))</f>
        <v>#REF!</v>
      </c>
      <c r="B62" s="4" t="str">
        <f>IFERROR(VLOOKUP($D62,#REF!,7,0),"")</f>
        <v/>
      </c>
      <c r="C62" s="4" t="e">
        <f>VLOOKUP(D62,#REF!,2,0)</f>
        <v>#REF!</v>
      </c>
      <c r="D62" s="101" t="s">
        <v>15</v>
      </c>
      <c r="E62" s="6" t="e">
        <f>SUMIFS(#REF!,#REF!,A$1,#REF!,$D62)/100</f>
        <v>#REF!</v>
      </c>
      <c r="F62" s="41" t="e">
        <f>SUMIFS(#REF!,#REF!,A$1,#REF!,$D62)</f>
        <v>#REF!</v>
      </c>
      <c r="G62" s="6" t="e">
        <f>SUMIFS(#REF!,#REF!,A$1,#REF!,$D62)/100</f>
        <v>#REF!</v>
      </c>
      <c r="H62" s="41" t="e">
        <f>SUMIFS(#REF!,#REF!,A$1,#REF!,$D62)</f>
        <v>#REF!</v>
      </c>
      <c r="I62" s="52" t="e">
        <f t="shared" si="5"/>
        <v>#REF!</v>
      </c>
      <c r="J62" s="56" t="e">
        <f t="shared" si="6"/>
        <v>#REF!</v>
      </c>
      <c r="K62" s="52" t="e">
        <f t="shared" si="4"/>
        <v>#REF!</v>
      </c>
      <c r="L62" t="e">
        <f t="shared" si="7"/>
        <v>#REF!</v>
      </c>
      <c r="M62" t="e">
        <f t="shared" si="8"/>
        <v>#REF!</v>
      </c>
      <c r="N62" t="e">
        <f>VLOOKUP(D62,#REF!,2,0)</f>
        <v>#REF!</v>
      </c>
    </row>
    <row r="63" spans="1:14" x14ac:dyDescent="0.25">
      <c r="A63" s="44" t="e">
        <f>TRIM(VLOOKUP(D63,#REF!,9,0))</f>
        <v>#REF!</v>
      </c>
      <c r="B63" s="4" t="str">
        <f>IFERROR(VLOOKUP($D63,#REF!,7,0),"")</f>
        <v/>
      </c>
      <c r="C63" s="4" t="e">
        <f>VLOOKUP(D63,#REF!,2,0)</f>
        <v>#REF!</v>
      </c>
      <c r="D63" s="101" t="s">
        <v>28</v>
      </c>
      <c r="E63" s="6" t="e">
        <f>SUMIFS(#REF!,#REF!,A$1,#REF!,$D63)/100</f>
        <v>#REF!</v>
      </c>
      <c r="F63" s="41" t="e">
        <f>SUMIFS(#REF!,#REF!,A$1,#REF!,$D63)</f>
        <v>#REF!</v>
      </c>
      <c r="G63" s="6" t="e">
        <f>SUMIFS(#REF!,#REF!,A$1,#REF!,$D63)/100</f>
        <v>#REF!</v>
      </c>
      <c r="H63" s="41" t="e">
        <f>SUMIFS(#REF!,#REF!,A$1,#REF!,$D63)</f>
        <v>#REF!</v>
      </c>
      <c r="I63" s="52" t="e">
        <f t="shared" si="5"/>
        <v>#REF!</v>
      </c>
      <c r="J63" s="56" t="e">
        <f t="shared" si="6"/>
        <v>#REF!</v>
      </c>
      <c r="K63" s="52" t="e">
        <f t="shared" si="4"/>
        <v>#REF!</v>
      </c>
      <c r="L63" t="e">
        <f t="shared" si="7"/>
        <v>#REF!</v>
      </c>
      <c r="M63" t="e">
        <f t="shared" si="8"/>
        <v>#REF!</v>
      </c>
      <c r="N63" t="e">
        <f>VLOOKUP(D63,#REF!,2,0)</f>
        <v>#REF!</v>
      </c>
    </row>
    <row r="64" spans="1:14" x14ac:dyDescent="0.25">
      <c r="A64" s="44" t="e">
        <f>TRIM(VLOOKUP(D64,#REF!,9,0))</f>
        <v>#REF!</v>
      </c>
      <c r="B64" s="4" t="str">
        <f>IFERROR(VLOOKUP($D64,#REF!,7,0),"")</f>
        <v/>
      </c>
      <c r="C64" s="4" t="e">
        <f>VLOOKUP(D64,#REF!,2,0)</f>
        <v>#REF!</v>
      </c>
      <c r="D64" s="101" t="s">
        <v>80</v>
      </c>
      <c r="E64" s="6" t="e">
        <f>SUMIFS(#REF!,#REF!,A$1,#REF!,$D64)/100</f>
        <v>#REF!</v>
      </c>
      <c r="F64" s="41" t="e">
        <f>SUMIFS(#REF!,#REF!,A$1,#REF!,$D64)</f>
        <v>#REF!</v>
      </c>
      <c r="G64" s="6" t="e">
        <f>SUMIFS(#REF!,#REF!,A$1,#REF!,$D64)/100</f>
        <v>#REF!</v>
      </c>
      <c r="H64" s="41" t="e">
        <f>SUMIFS(#REF!,#REF!,A$1,#REF!,$D64)</f>
        <v>#REF!</v>
      </c>
      <c r="I64" s="52" t="e">
        <f t="shared" si="5"/>
        <v>#REF!</v>
      </c>
      <c r="J64" s="56" t="e">
        <f t="shared" si="6"/>
        <v>#REF!</v>
      </c>
      <c r="K64" s="52" t="e">
        <f t="shared" si="4"/>
        <v>#REF!</v>
      </c>
      <c r="L64" t="e">
        <f t="shared" si="7"/>
        <v>#REF!</v>
      </c>
      <c r="M64" t="e">
        <f t="shared" si="8"/>
        <v>#REF!</v>
      </c>
      <c r="N64" t="e">
        <f>VLOOKUP(D64,#REF!,2,0)</f>
        <v>#REF!</v>
      </c>
    </row>
    <row r="65" spans="1:14" x14ac:dyDescent="0.25">
      <c r="A65" s="44" t="e">
        <f>TRIM(VLOOKUP(D65,#REF!,9,0))</f>
        <v>#REF!</v>
      </c>
      <c r="B65" s="4" t="str">
        <f>IFERROR(VLOOKUP($D65,#REF!,7,0),"")</f>
        <v/>
      </c>
      <c r="C65" s="4" t="e">
        <f>VLOOKUP(D65,#REF!,2,0)</f>
        <v>#REF!</v>
      </c>
      <c r="D65" s="101" t="s">
        <v>108</v>
      </c>
      <c r="E65" s="6" t="e">
        <f>SUMIFS(#REF!,#REF!,A$1,#REF!,$D65)/100</f>
        <v>#REF!</v>
      </c>
      <c r="F65" s="41" t="e">
        <f>SUMIFS(#REF!,#REF!,A$1,#REF!,$D65)</f>
        <v>#REF!</v>
      </c>
      <c r="G65" s="6" t="e">
        <f>SUMIFS(#REF!,#REF!,A$1,#REF!,$D65)/100</f>
        <v>#REF!</v>
      </c>
      <c r="H65" s="41" t="e">
        <f>SUMIFS(#REF!,#REF!,A$1,#REF!,$D65)</f>
        <v>#REF!</v>
      </c>
      <c r="I65" s="52" t="e">
        <f t="shared" si="5"/>
        <v>#REF!</v>
      </c>
      <c r="J65" s="56" t="e">
        <f t="shared" si="6"/>
        <v>#REF!</v>
      </c>
      <c r="K65" s="52" t="e">
        <f t="shared" si="4"/>
        <v>#REF!</v>
      </c>
      <c r="L65" t="e">
        <f t="shared" si="7"/>
        <v>#REF!</v>
      </c>
      <c r="M65" t="e">
        <f t="shared" si="8"/>
        <v>#REF!</v>
      </c>
      <c r="N65" t="e">
        <f>VLOOKUP(D65,#REF!,2,0)</f>
        <v>#REF!</v>
      </c>
    </row>
    <row r="66" spans="1:14" x14ac:dyDescent="0.25">
      <c r="A66" s="44" t="e">
        <f>TRIM(VLOOKUP(D66,#REF!,9,0))</f>
        <v>#REF!</v>
      </c>
      <c r="B66" s="4" t="str">
        <f>IFERROR(VLOOKUP($D66,#REF!,7,0),"")</f>
        <v/>
      </c>
      <c r="C66" s="4" t="e">
        <f>VLOOKUP(D66,#REF!,2,0)</f>
        <v>#REF!</v>
      </c>
      <c r="D66" s="101" t="s">
        <v>171</v>
      </c>
      <c r="E66" s="6" t="e">
        <f>SUMIFS(#REF!,#REF!,A$1,#REF!,$D66)/100</f>
        <v>#REF!</v>
      </c>
      <c r="F66" s="41" t="e">
        <f>SUMIFS(#REF!,#REF!,A$1,#REF!,$D66)</f>
        <v>#REF!</v>
      </c>
      <c r="G66" s="6" t="e">
        <f>SUMIFS(#REF!,#REF!,A$1,#REF!,$D66)/100</f>
        <v>#REF!</v>
      </c>
      <c r="H66" s="41" t="e">
        <f>SUMIFS(#REF!,#REF!,A$1,#REF!,$D66)</f>
        <v>#REF!</v>
      </c>
      <c r="I66" s="52" t="e">
        <f t="shared" ref="I66:I70" si="9">F66-H66</f>
        <v>#REF!</v>
      </c>
      <c r="J66" s="56" t="e">
        <f t="shared" ref="J66:J70" si="10">E66-G66</f>
        <v>#REF!</v>
      </c>
      <c r="K66" s="52" t="e">
        <f t="shared" ref="K66:K70" si="11">IF(OR(F66+H66=0,I66=0),"",IF(I66=F66,"New Buy",IF(I66=-H66,"Total Exit",IF(H66&gt;F66,"Partial Sell","Additional Buy"))))</f>
        <v>#REF!</v>
      </c>
      <c r="L66" t="e">
        <f t="shared" si="7"/>
        <v>#REF!</v>
      </c>
      <c r="M66" t="e">
        <f t="shared" si="8"/>
        <v>#REF!</v>
      </c>
      <c r="N66" t="e">
        <f>VLOOKUP(D66,#REF!,2,0)</f>
        <v>#REF!</v>
      </c>
    </row>
    <row r="67" spans="1:14" x14ac:dyDescent="0.25">
      <c r="A67" s="44" t="e">
        <f>TRIM(VLOOKUP(D67,#REF!,9,0))</f>
        <v>#REF!</v>
      </c>
      <c r="B67" s="4" t="str">
        <f>IFERROR(VLOOKUP($D67,#REF!,7,0),"")</f>
        <v/>
      </c>
      <c r="C67" s="4" t="e">
        <f>VLOOKUP(D67,#REF!,2,0)</f>
        <v>#REF!</v>
      </c>
      <c r="D67" s="101" t="s">
        <v>9</v>
      </c>
      <c r="E67" s="6" t="e">
        <f>SUMIFS(#REF!,#REF!,A$1,#REF!,$D67)/100</f>
        <v>#REF!</v>
      </c>
      <c r="F67" s="41" t="e">
        <f>SUMIFS(#REF!,#REF!,A$1,#REF!,$D67)</f>
        <v>#REF!</v>
      </c>
      <c r="G67" s="6" t="e">
        <f>SUMIFS(#REF!,#REF!,A$1,#REF!,$D67)/100</f>
        <v>#REF!</v>
      </c>
      <c r="H67" s="41" t="e">
        <f>SUMIFS(#REF!,#REF!,A$1,#REF!,$D67)</f>
        <v>#REF!</v>
      </c>
      <c r="I67" s="52" t="e">
        <f t="shared" si="9"/>
        <v>#REF!</v>
      </c>
      <c r="J67" s="56" t="e">
        <f t="shared" si="10"/>
        <v>#REF!</v>
      </c>
      <c r="K67" s="52" t="e">
        <f t="shared" si="11"/>
        <v>#REF!</v>
      </c>
      <c r="L67" t="e">
        <f t="shared" si="7"/>
        <v>#REF!</v>
      </c>
      <c r="M67" t="e">
        <f t="shared" si="8"/>
        <v>#REF!</v>
      </c>
      <c r="N67" t="e">
        <f>VLOOKUP(D67,#REF!,2,0)</f>
        <v>#REF!</v>
      </c>
    </row>
    <row r="68" spans="1:14" x14ac:dyDescent="0.25">
      <c r="A68" s="44" t="e">
        <f>TRIM(VLOOKUP(D68,#REF!,9,0))</f>
        <v>#REF!</v>
      </c>
      <c r="B68" s="4" t="str">
        <f>IFERROR(VLOOKUP($D68,#REF!,7,0),"")</f>
        <v/>
      </c>
      <c r="C68" s="4" t="e">
        <f>VLOOKUP(D68,#REF!,2,0)</f>
        <v>#REF!</v>
      </c>
      <c r="D68" s="101" t="s">
        <v>241</v>
      </c>
      <c r="E68" s="6" t="e">
        <f>SUMIFS(#REF!,#REF!,A$1,#REF!,$D68)/100</f>
        <v>#REF!</v>
      </c>
      <c r="F68" s="41" t="e">
        <f>SUMIFS(#REF!,#REF!,A$1,#REF!,$D68)</f>
        <v>#REF!</v>
      </c>
      <c r="G68" s="6" t="e">
        <f>SUMIFS(#REF!,#REF!,A$1,#REF!,$D68)/100</f>
        <v>#REF!</v>
      </c>
      <c r="H68" s="41" t="e">
        <f>SUMIFS(#REF!,#REF!,A$1,#REF!,$D68)</f>
        <v>#REF!</v>
      </c>
      <c r="I68" s="52" t="e">
        <f t="shared" si="9"/>
        <v>#REF!</v>
      </c>
      <c r="J68" s="56" t="e">
        <f t="shared" si="10"/>
        <v>#REF!</v>
      </c>
      <c r="K68" s="52" t="e">
        <f t="shared" si="11"/>
        <v>#REF!</v>
      </c>
      <c r="L68" t="e">
        <f t="shared" ref="L68:L99" si="12">IF($K68="New Buy",(COUNTIFS($K$4:$K$125,$K68,J$4:J$125,"&gt;"&amp;J68)+1),"-")</f>
        <v>#REF!</v>
      </c>
      <c r="M68" t="e">
        <f t="shared" ref="M68:M99" si="13">IF($K68="Total Exit",(COUNTIFS($K$4:$K$125,$K68,J$4:J$125,"&gt;"&amp;J68)+1),"-")</f>
        <v>#REF!</v>
      </c>
      <c r="N68" t="e">
        <f>VLOOKUP(D68,#REF!,2,0)</f>
        <v>#REF!</v>
      </c>
    </row>
    <row r="69" spans="1:14" x14ac:dyDescent="0.25">
      <c r="A69" s="44" t="e">
        <f>TRIM(VLOOKUP(D69,#REF!,9,0))</f>
        <v>#REF!</v>
      </c>
      <c r="B69" s="4" t="str">
        <f>IFERROR(VLOOKUP($D69,#REF!,7,0),"")</f>
        <v/>
      </c>
      <c r="C69" s="4" t="e">
        <f>VLOOKUP(D69,#REF!,2,0)</f>
        <v>#REF!</v>
      </c>
      <c r="D69" s="101" t="s">
        <v>42</v>
      </c>
      <c r="E69" s="6" t="e">
        <f>SUMIFS(#REF!,#REF!,A$1,#REF!,$D69)/100</f>
        <v>#REF!</v>
      </c>
      <c r="F69" s="41" t="e">
        <f>SUMIFS(#REF!,#REF!,A$1,#REF!,$D69)</f>
        <v>#REF!</v>
      </c>
      <c r="G69" s="6" t="e">
        <f>SUMIFS(#REF!,#REF!,A$1,#REF!,$D69)/100</f>
        <v>#REF!</v>
      </c>
      <c r="H69" s="41" t="e">
        <f>SUMIFS(#REF!,#REF!,A$1,#REF!,$D69)</f>
        <v>#REF!</v>
      </c>
      <c r="I69" s="52" t="e">
        <f t="shared" si="9"/>
        <v>#REF!</v>
      </c>
      <c r="J69" s="56" t="e">
        <f t="shared" si="10"/>
        <v>#REF!</v>
      </c>
      <c r="K69" s="52" t="e">
        <f t="shared" si="11"/>
        <v>#REF!</v>
      </c>
      <c r="L69" t="e">
        <f t="shared" si="12"/>
        <v>#REF!</v>
      </c>
      <c r="M69" t="e">
        <f t="shared" si="13"/>
        <v>#REF!</v>
      </c>
      <c r="N69" t="e">
        <f>VLOOKUP(D69,#REF!,2,0)</f>
        <v>#REF!</v>
      </c>
    </row>
    <row r="70" spans="1:14" x14ac:dyDescent="0.25">
      <c r="A70" s="44" t="e">
        <f>TRIM(VLOOKUP(D70,#REF!,9,0))</f>
        <v>#REF!</v>
      </c>
      <c r="B70" s="4" t="str">
        <f>IFERROR(VLOOKUP($D70,#REF!,7,0),"")</f>
        <v/>
      </c>
      <c r="C70" s="4" t="e">
        <f>VLOOKUP(D70,#REF!,2,0)</f>
        <v>#REF!</v>
      </c>
      <c r="D70" s="101" t="s">
        <v>7</v>
      </c>
      <c r="E70" s="6" t="e">
        <f>SUMIFS(#REF!,#REF!,A$1,#REF!,$D70)/100</f>
        <v>#REF!</v>
      </c>
      <c r="F70" s="41" t="e">
        <f>SUMIFS(#REF!,#REF!,A$1,#REF!,$D70)</f>
        <v>#REF!</v>
      </c>
      <c r="G70" s="6" t="e">
        <f>SUMIFS(#REF!,#REF!,A$1,#REF!,$D70)/100</f>
        <v>#REF!</v>
      </c>
      <c r="H70" s="41" t="e">
        <f>SUMIFS(#REF!,#REF!,A$1,#REF!,$D70)</f>
        <v>#REF!</v>
      </c>
      <c r="I70" s="52" t="e">
        <f t="shared" si="9"/>
        <v>#REF!</v>
      </c>
      <c r="J70" s="56" t="e">
        <f t="shared" si="10"/>
        <v>#REF!</v>
      </c>
      <c r="K70" s="52" t="e">
        <f t="shared" si="11"/>
        <v>#REF!</v>
      </c>
      <c r="L70" t="e">
        <f t="shared" si="12"/>
        <v>#REF!</v>
      </c>
      <c r="M70" t="e">
        <f t="shared" si="13"/>
        <v>#REF!</v>
      </c>
      <c r="N70" t="e">
        <f>VLOOKUP(D70,#REF!,2,0)</f>
        <v>#REF!</v>
      </c>
    </row>
    <row r="71" spans="1:14" x14ac:dyDescent="0.25">
      <c r="A71" s="44" t="e">
        <f>TRIM(VLOOKUP(D71,#REF!,9,0))</f>
        <v>#REF!</v>
      </c>
      <c r="B71" s="4" t="str">
        <f>IFERROR(VLOOKUP($D71,#REF!,7,0),"")</f>
        <v/>
      </c>
      <c r="C71" s="4" t="e">
        <f>VLOOKUP(D71,#REF!,2,0)</f>
        <v>#REF!</v>
      </c>
      <c r="D71" s="101" t="s">
        <v>67</v>
      </c>
      <c r="E71" s="6" t="e">
        <f>SUMIFS(#REF!,#REF!,A$1,#REF!,$D71)/100</f>
        <v>#REF!</v>
      </c>
      <c r="F71" s="41" t="e">
        <f>SUMIFS(#REF!,#REF!,A$1,#REF!,$D71)</f>
        <v>#REF!</v>
      </c>
      <c r="G71" s="6" t="e">
        <f>SUMIFS(#REF!,#REF!,A$1,#REF!,$D71)/100</f>
        <v>#REF!</v>
      </c>
      <c r="H71" s="41" t="e">
        <f>SUMIFS(#REF!,#REF!,A$1,#REF!,$D71)</f>
        <v>#REF!</v>
      </c>
      <c r="I71" s="52" t="e">
        <f t="shared" ref="I71:I86" si="14">F71-H71</f>
        <v>#REF!</v>
      </c>
      <c r="J71" s="56" t="e">
        <f t="shared" ref="J71:J86" si="15">E71-G71</f>
        <v>#REF!</v>
      </c>
      <c r="K71" s="52" t="e">
        <f t="shared" ref="K71:K86" si="16">IF(OR(F71+H71=0,I71=0),"",IF(I71=F71,"New Buy",IF(I71=-H71,"Total Exit",IF(H71&gt;F71,"Partial Sell","Additional Buy"))))</f>
        <v>#REF!</v>
      </c>
      <c r="L71" t="e">
        <f t="shared" si="12"/>
        <v>#REF!</v>
      </c>
      <c r="M71" t="e">
        <f t="shared" si="13"/>
        <v>#REF!</v>
      </c>
      <c r="N71" t="e">
        <f>VLOOKUP(D71,#REF!,2,0)</f>
        <v>#REF!</v>
      </c>
    </row>
    <row r="72" spans="1:14" x14ac:dyDescent="0.25">
      <c r="A72" s="44" t="e">
        <f>TRIM(VLOOKUP(D72,#REF!,9,0))</f>
        <v>#REF!</v>
      </c>
      <c r="B72" s="4" t="str">
        <f>IFERROR(VLOOKUP($D72,#REF!,7,0),"")</f>
        <v/>
      </c>
      <c r="C72" s="4" t="e">
        <f>VLOOKUP(D72,#REF!,2,0)</f>
        <v>#REF!</v>
      </c>
      <c r="D72" s="101" t="s">
        <v>150</v>
      </c>
      <c r="E72" s="6" t="e">
        <f>SUMIFS(#REF!,#REF!,A$1,#REF!,$D72)/100</f>
        <v>#REF!</v>
      </c>
      <c r="F72" s="41" t="e">
        <f>SUMIFS(#REF!,#REF!,A$1,#REF!,$D72)</f>
        <v>#REF!</v>
      </c>
      <c r="G72" s="6" t="e">
        <f>SUMIFS(#REF!,#REF!,A$1,#REF!,$D72)/100</f>
        <v>#REF!</v>
      </c>
      <c r="H72" s="41" t="e">
        <f>SUMIFS(#REF!,#REF!,A$1,#REF!,$D72)</f>
        <v>#REF!</v>
      </c>
      <c r="I72" s="52" t="e">
        <f t="shared" si="14"/>
        <v>#REF!</v>
      </c>
      <c r="J72" s="56" t="e">
        <f t="shared" si="15"/>
        <v>#REF!</v>
      </c>
      <c r="K72" s="52" t="e">
        <f t="shared" si="16"/>
        <v>#REF!</v>
      </c>
      <c r="L72" t="e">
        <f t="shared" si="12"/>
        <v>#REF!</v>
      </c>
      <c r="M72" t="e">
        <f t="shared" si="13"/>
        <v>#REF!</v>
      </c>
      <c r="N72" t="e">
        <f>VLOOKUP(D72,#REF!,2,0)</f>
        <v>#REF!</v>
      </c>
    </row>
    <row r="73" spans="1:14" x14ac:dyDescent="0.25">
      <c r="A73" s="44" t="e">
        <f>TRIM(VLOOKUP(D73,#REF!,9,0))</f>
        <v>#REF!</v>
      </c>
      <c r="B73" s="4" t="str">
        <f>IFERROR(VLOOKUP($D73,#REF!,7,0),"")</f>
        <v/>
      </c>
      <c r="C73" s="4" t="e">
        <f>VLOOKUP(D73,#REF!,2,0)</f>
        <v>#REF!</v>
      </c>
      <c r="D73" s="101" t="s">
        <v>53</v>
      </c>
      <c r="E73" s="6" t="e">
        <f>SUMIFS(#REF!,#REF!,A$1,#REF!,$D73)/100</f>
        <v>#REF!</v>
      </c>
      <c r="F73" s="41" t="e">
        <f>SUMIFS(#REF!,#REF!,A$1,#REF!,$D73)</f>
        <v>#REF!</v>
      </c>
      <c r="G73" s="6" t="e">
        <f>SUMIFS(#REF!,#REF!,A$1,#REF!,$D73)/100</f>
        <v>#REF!</v>
      </c>
      <c r="H73" s="41" t="e">
        <f>SUMIFS(#REF!,#REF!,A$1,#REF!,$D73)</f>
        <v>#REF!</v>
      </c>
      <c r="I73" s="52" t="e">
        <f t="shared" si="14"/>
        <v>#REF!</v>
      </c>
      <c r="J73" s="56" t="e">
        <f t="shared" si="15"/>
        <v>#REF!</v>
      </c>
      <c r="K73" s="52" t="e">
        <f t="shared" si="16"/>
        <v>#REF!</v>
      </c>
      <c r="L73" t="e">
        <f t="shared" si="12"/>
        <v>#REF!</v>
      </c>
      <c r="M73" t="e">
        <f t="shared" si="13"/>
        <v>#REF!</v>
      </c>
      <c r="N73" t="e">
        <f>VLOOKUP(D73,#REF!,2,0)</f>
        <v>#REF!</v>
      </c>
    </row>
    <row r="74" spans="1:14" x14ac:dyDescent="0.25">
      <c r="A74" s="44" t="e">
        <f>TRIM(VLOOKUP(D74,#REF!,9,0))</f>
        <v>#REF!</v>
      </c>
      <c r="B74" s="4" t="str">
        <f>IFERROR(VLOOKUP($D74,#REF!,7,0),"")</f>
        <v/>
      </c>
      <c r="C74" s="4" t="e">
        <f>VLOOKUP(D74,#REF!,2,0)</f>
        <v>#REF!</v>
      </c>
      <c r="D74" s="101" t="s">
        <v>59</v>
      </c>
      <c r="E74" s="6" t="e">
        <f>SUMIFS(#REF!,#REF!,A$1,#REF!,$D74)/100</f>
        <v>#REF!</v>
      </c>
      <c r="F74" s="41" t="e">
        <f>SUMIFS(#REF!,#REF!,A$1,#REF!,$D74)</f>
        <v>#REF!</v>
      </c>
      <c r="G74" s="6" t="e">
        <f>SUMIFS(#REF!,#REF!,A$1,#REF!,$D74)/100</f>
        <v>#REF!</v>
      </c>
      <c r="H74" s="41" t="e">
        <f>SUMIFS(#REF!,#REF!,A$1,#REF!,$D74)</f>
        <v>#REF!</v>
      </c>
      <c r="I74" s="52" t="e">
        <f t="shared" si="14"/>
        <v>#REF!</v>
      </c>
      <c r="J74" s="56" t="e">
        <f t="shared" si="15"/>
        <v>#REF!</v>
      </c>
      <c r="K74" s="52" t="e">
        <f t="shared" si="16"/>
        <v>#REF!</v>
      </c>
      <c r="L74" t="e">
        <f t="shared" si="12"/>
        <v>#REF!</v>
      </c>
      <c r="M74" t="e">
        <f t="shared" si="13"/>
        <v>#REF!</v>
      </c>
      <c r="N74" t="e">
        <f>VLOOKUP(D74,#REF!,2,0)</f>
        <v>#REF!</v>
      </c>
    </row>
    <row r="75" spans="1:14" x14ac:dyDescent="0.25">
      <c r="A75" s="44" t="e">
        <f>TRIM(VLOOKUP(D75,#REF!,9,0))</f>
        <v>#REF!</v>
      </c>
      <c r="B75" s="4" t="str">
        <f>IFERROR(VLOOKUP($D75,#REF!,7,0),"")</f>
        <v/>
      </c>
      <c r="C75" s="4" t="e">
        <f>VLOOKUP(D75,#REF!,2,0)</f>
        <v>#REF!</v>
      </c>
      <c r="D75" s="101" t="s">
        <v>47</v>
      </c>
      <c r="E75" s="6" t="e">
        <f>SUMIFS(#REF!,#REF!,A$1,#REF!,$D75)/100</f>
        <v>#REF!</v>
      </c>
      <c r="F75" s="41" t="e">
        <f>SUMIFS(#REF!,#REF!,A$1,#REF!,$D75)</f>
        <v>#REF!</v>
      </c>
      <c r="G75" s="6" t="e">
        <f>SUMIFS(#REF!,#REF!,A$1,#REF!,$D75)/100</f>
        <v>#REF!</v>
      </c>
      <c r="H75" s="41" t="e">
        <f>SUMIFS(#REF!,#REF!,A$1,#REF!,$D75)</f>
        <v>#REF!</v>
      </c>
      <c r="I75" s="52" t="e">
        <f t="shared" si="14"/>
        <v>#REF!</v>
      </c>
      <c r="J75" s="56" t="e">
        <f t="shared" si="15"/>
        <v>#REF!</v>
      </c>
      <c r="K75" s="52" t="e">
        <f t="shared" si="16"/>
        <v>#REF!</v>
      </c>
      <c r="L75" t="e">
        <f t="shared" si="12"/>
        <v>#REF!</v>
      </c>
      <c r="M75" t="e">
        <f t="shared" si="13"/>
        <v>#REF!</v>
      </c>
      <c r="N75" t="e">
        <f>VLOOKUP(D75,#REF!,2,0)</f>
        <v>#REF!</v>
      </c>
    </row>
    <row r="76" spans="1:14" x14ac:dyDescent="0.25">
      <c r="A76" s="44" t="e">
        <f>TRIM(VLOOKUP(D76,#REF!,9,0))</f>
        <v>#REF!</v>
      </c>
      <c r="B76" s="4" t="str">
        <f>IFERROR(VLOOKUP($D76,#REF!,7,0),"")</f>
        <v/>
      </c>
      <c r="C76" s="4" t="e">
        <f>VLOOKUP(D76,#REF!,2,0)</f>
        <v>#REF!</v>
      </c>
      <c r="D76" s="101" t="s">
        <v>66</v>
      </c>
      <c r="E76" s="6" t="e">
        <f>SUMIFS(#REF!,#REF!,A$1,#REF!,$D76)/100</f>
        <v>#REF!</v>
      </c>
      <c r="F76" s="41" t="e">
        <f>SUMIFS(#REF!,#REF!,A$1,#REF!,$D76)</f>
        <v>#REF!</v>
      </c>
      <c r="G76" s="6" t="e">
        <f>SUMIFS(#REF!,#REF!,A$1,#REF!,$D76)/100</f>
        <v>#REF!</v>
      </c>
      <c r="H76" s="41" t="e">
        <f>SUMIFS(#REF!,#REF!,A$1,#REF!,$D76)</f>
        <v>#REF!</v>
      </c>
      <c r="I76" s="52" t="e">
        <f t="shared" si="14"/>
        <v>#REF!</v>
      </c>
      <c r="J76" s="56" t="e">
        <f t="shared" si="15"/>
        <v>#REF!</v>
      </c>
      <c r="K76" s="52" t="e">
        <f t="shared" si="16"/>
        <v>#REF!</v>
      </c>
      <c r="L76" t="e">
        <f t="shared" si="12"/>
        <v>#REF!</v>
      </c>
      <c r="M76" t="e">
        <f t="shared" si="13"/>
        <v>#REF!</v>
      </c>
      <c r="N76" t="e">
        <f>VLOOKUP(D76,#REF!,2,0)</f>
        <v>#REF!</v>
      </c>
    </row>
    <row r="77" spans="1:14" x14ac:dyDescent="0.25">
      <c r="A77" s="44" t="e">
        <f>TRIM(VLOOKUP(D77,#REF!,9,0))</f>
        <v>#REF!</v>
      </c>
      <c r="B77" s="4" t="str">
        <f>IFERROR(VLOOKUP($D77,#REF!,7,0),"")</f>
        <v/>
      </c>
      <c r="C77" s="4" t="e">
        <f>VLOOKUP(D77,#REF!,2,0)</f>
        <v>#REF!</v>
      </c>
      <c r="D77" s="101" t="s">
        <v>321</v>
      </c>
      <c r="E77" s="6" t="e">
        <f>SUMIFS(#REF!,#REF!,A$1,#REF!,$D77)/100</f>
        <v>#REF!</v>
      </c>
      <c r="F77" s="41" t="e">
        <f>SUMIFS(#REF!,#REF!,A$1,#REF!,$D77)</f>
        <v>#REF!</v>
      </c>
      <c r="G77" s="6" t="e">
        <f>SUMIFS(#REF!,#REF!,A$1,#REF!,$D77)/100</f>
        <v>#REF!</v>
      </c>
      <c r="H77" s="41" t="e">
        <f>SUMIFS(#REF!,#REF!,A$1,#REF!,$D77)</f>
        <v>#REF!</v>
      </c>
      <c r="I77" s="52" t="e">
        <f t="shared" si="14"/>
        <v>#REF!</v>
      </c>
      <c r="J77" s="56" t="e">
        <f t="shared" si="15"/>
        <v>#REF!</v>
      </c>
      <c r="K77" s="52" t="e">
        <f t="shared" si="16"/>
        <v>#REF!</v>
      </c>
      <c r="L77" t="e">
        <f t="shared" si="12"/>
        <v>#REF!</v>
      </c>
      <c r="M77" t="e">
        <f t="shared" si="13"/>
        <v>#REF!</v>
      </c>
      <c r="N77" t="e">
        <f>VLOOKUP(D77,#REF!,2,0)</f>
        <v>#REF!</v>
      </c>
    </row>
    <row r="78" spans="1:14" x14ac:dyDescent="0.25">
      <c r="A78" s="44" t="e">
        <f>TRIM(VLOOKUP(D78,#REF!,9,0))</f>
        <v>#REF!</v>
      </c>
      <c r="B78" s="4" t="str">
        <f>IFERROR(VLOOKUP($D78,#REF!,7,0),"")</f>
        <v/>
      </c>
      <c r="C78" s="4" t="e">
        <f>VLOOKUP(D78,#REF!,2,0)</f>
        <v>#REF!</v>
      </c>
      <c r="D78" s="101" t="s">
        <v>45</v>
      </c>
      <c r="E78" s="6" t="e">
        <f>SUMIFS(#REF!,#REF!,A$1,#REF!,$D78)/100</f>
        <v>#REF!</v>
      </c>
      <c r="F78" s="41" t="e">
        <f>SUMIFS(#REF!,#REF!,A$1,#REF!,$D78)</f>
        <v>#REF!</v>
      </c>
      <c r="G78" s="6" t="e">
        <f>SUMIFS(#REF!,#REF!,A$1,#REF!,$D78)/100</f>
        <v>#REF!</v>
      </c>
      <c r="H78" s="41" t="e">
        <f>SUMIFS(#REF!,#REF!,A$1,#REF!,$D78)</f>
        <v>#REF!</v>
      </c>
      <c r="I78" s="52" t="e">
        <f t="shared" si="14"/>
        <v>#REF!</v>
      </c>
      <c r="J78" s="56" t="e">
        <f t="shared" si="15"/>
        <v>#REF!</v>
      </c>
      <c r="K78" s="52" t="e">
        <f t="shared" si="16"/>
        <v>#REF!</v>
      </c>
      <c r="L78" t="e">
        <f t="shared" si="12"/>
        <v>#REF!</v>
      </c>
      <c r="M78" t="e">
        <f t="shared" si="13"/>
        <v>#REF!</v>
      </c>
      <c r="N78" t="e">
        <f>VLOOKUP(D78,#REF!,2,0)</f>
        <v>#REF!</v>
      </c>
    </row>
    <row r="79" spans="1:14" x14ac:dyDescent="0.25">
      <c r="A79" s="44" t="e">
        <f>TRIM(VLOOKUP(D79,#REF!,9,0))</f>
        <v>#REF!</v>
      </c>
      <c r="B79" s="4" t="str">
        <f>IFERROR(VLOOKUP($D79,#REF!,7,0),"")</f>
        <v/>
      </c>
      <c r="C79" s="4" t="e">
        <f>VLOOKUP(D79,#REF!,2,0)</f>
        <v>#REF!</v>
      </c>
      <c r="D79" s="101" t="s">
        <v>70</v>
      </c>
      <c r="E79" s="6" t="e">
        <f>SUMIFS(#REF!,#REF!,A$1,#REF!,$D79)/100</f>
        <v>#REF!</v>
      </c>
      <c r="F79" s="41" t="e">
        <f>SUMIFS(#REF!,#REF!,A$1,#REF!,$D79)</f>
        <v>#REF!</v>
      </c>
      <c r="G79" s="6" t="e">
        <f>SUMIFS(#REF!,#REF!,A$1,#REF!,$D79)/100</f>
        <v>#REF!</v>
      </c>
      <c r="H79" s="41" t="e">
        <f>SUMIFS(#REF!,#REF!,A$1,#REF!,$D79)</f>
        <v>#REF!</v>
      </c>
      <c r="I79" s="52" t="e">
        <f t="shared" si="14"/>
        <v>#REF!</v>
      </c>
      <c r="J79" s="56" t="e">
        <f t="shared" si="15"/>
        <v>#REF!</v>
      </c>
      <c r="K79" s="52" t="e">
        <f t="shared" si="16"/>
        <v>#REF!</v>
      </c>
      <c r="L79" t="e">
        <f t="shared" si="12"/>
        <v>#REF!</v>
      </c>
      <c r="M79" t="e">
        <f t="shared" si="13"/>
        <v>#REF!</v>
      </c>
      <c r="N79" t="e">
        <f>VLOOKUP(D79,#REF!,2,0)</f>
        <v>#REF!</v>
      </c>
    </row>
    <row r="80" spans="1:14" x14ac:dyDescent="0.25">
      <c r="A80" s="44" t="e">
        <f>TRIM(VLOOKUP(D80,#REF!,9,0))</f>
        <v>#REF!</v>
      </c>
      <c r="B80" s="4" t="str">
        <f>IFERROR(VLOOKUP($D80,#REF!,7,0),"")</f>
        <v/>
      </c>
      <c r="C80" s="4" t="e">
        <f>VLOOKUP(D80,#REF!,2,0)</f>
        <v>#REF!</v>
      </c>
      <c r="D80" s="101" t="s">
        <v>81</v>
      </c>
      <c r="E80" s="6" t="e">
        <f>SUMIFS(#REF!,#REF!,A$1,#REF!,$D80)/100</f>
        <v>#REF!</v>
      </c>
      <c r="F80" s="41" t="e">
        <f>SUMIFS(#REF!,#REF!,A$1,#REF!,$D80)</f>
        <v>#REF!</v>
      </c>
      <c r="G80" s="6" t="e">
        <f>SUMIFS(#REF!,#REF!,A$1,#REF!,$D80)/100</f>
        <v>#REF!</v>
      </c>
      <c r="H80" s="41" t="e">
        <f>SUMIFS(#REF!,#REF!,A$1,#REF!,$D80)</f>
        <v>#REF!</v>
      </c>
      <c r="I80" s="52" t="e">
        <f t="shared" si="14"/>
        <v>#REF!</v>
      </c>
      <c r="J80" s="56" t="e">
        <f t="shared" si="15"/>
        <v>#REF!</v>
      </c>
      <c r="K80" s="52" t="e">
        <f t="shared" si="16"/>
        <v>#REF!</v>
      </c>
      <c r="L80" t="e">
        <f t="shared" si="12"/>
        <v>#REF!</v>
      </c>
      <c r="M80" t="e">
        <f t="shared" si="13"/>
        <v>#REF!</v>
      </c>
      <c r="N80" t="e">
        <f>VLOOKUP(D80,#REF!,2,0)</f>
        <v>#REF!</v>
      </c>
    </row>
    <row r="81" spans="1:14" x14ac:dyDescent="0.25">
      <c r="A81" s="44" t="e">
        <f>TRIM(VLOOKUP(D81,#REF!,9,0))</f>
        <v>#REF!</v>
      </c>
      <c r="B81" s="4" t="str">
        <f>IFERROR(VLOOKUP($D81,#REF!,7,0),"")</f>
        <v/>
      </c>
      <c r="C81" s="4" t="e">
        <f>VLOOKUP(D81,#REF!,2,0)</f>
        <v>#REF!</v>
      </c>
      <c r="D81" s="101" t="s">
        <v>256</v>
      </c>
      <c r="E81" s="6" t="e">
        <f>SUMIFS(#REF!,#REF!,A$1,#REF!,$D81)/100</f>
        <v>#REF!</v>
      </c>
      <c r="F81" s="41" t="e">
        <f>SUMIFS(#REF!,#REF!,A$1,#REF!,$D81)</f>
        <v>#REF!</v>
      </c>
      <c r="G81" s="6" t="e">
        <f>SUMIFS(#REF!,#REF!,A$1,#REF!,$D81)/100</f>
        <v>#REF!</v>
      </c>
      <c r="H81" s="41" t="e">
        <f>SUMIFS(#REF!,#REF!,A$1,#REF!,$D81)</f>
        <v>#REF!</v>
      </c>
      <c r="I81" s="52" t="e">
        <f t="shared" si="14"/>
        <v>#REF!</v>
      </c>
      <c r="J81" s="56" t="e">
        <f t="shared" si="15"/>
        <v>#REF!</v>
      </c>
      <c r="K81" s="52" t="e">
        <f t="shared" si="16"/>
        <v>#REF!</v>
      </c>
      <c r="L81" t="e">
        <f t="shared" si="12"/>
        <v>#REF!</v>
      </c>
      <c r="M81" t="e">
        <f t="shared" si="13"/>
        <v>#REF!</v>
      </c>
      <c r="N81" t="e">
        <f>VLOOKUP(D81,#REF!,2,0)</f>
        <v>#REF!</v>
      </c>
    </row>
    <row r="82" spans="1:14" x14ac:dyDescent="0.25">
      <c r="A82" s="44" t="e">
        <f>TRIM(VLOOKUP(D82,#REF!,9,0))</f>
        <v>#REF!</v>
      </c>
      <c r="B82" s="4" t="str">
        <f>IFERROR(VLOOKUP($D82,#REF!,7,0),"")</f>
        <v/>
      </c>
      <c r="C82" s="4" t="e">
        <f>VLOOKUP(D82,#REF!,2,0)</f>
        <v>#REF!</v>
      </c>
      <c r="D82" s="101" t="s">
        <v>72</v>
      </c>
      <c r="E82" s="6" t="e">
        <f>SUMIFS(#REF!,#REF!,A$1,#REF!,$D82)/100</f>
        <v>#REF!</v>
      </c>
      <c r="F82" s="41" t="e">
        <f>SUMIFS(#REF!,#REF!,A$1,#REF!,$D82)</f>
        <v>#REF!</v>
      </c>
      <c r="G82" s="6" t="e">
        <f>SUMIFS(#REF!,#REF!,A$1,#REF!,$D82)/100</f>
        <v>#REF!</v>
      </c>
      <c r="H82" s="41" t="e">
        <f>SUMIFS(#REF!,#REF!,A$1,#REF!,$D82)</f>
        <v>#REF!</v>
      </c>
      <c r="I82" s="52" t="e">
        <f t="shared" si="14"/>
        <v>#REF!</v>
      </c>
      <c r="J82" s="56" t="e">
        <f t="shared" si="15"/>
        <v>#REF!</v>
      </c>
      <c r="K82" s="52" t="e">
        <f t="shared" si="16"/>
        <v>#REF!</v>
      </c>
      <c r="L82" t="e">
        <f t="shared" si="12"/>
        <v>#REF!</v>
      </c>
      <c r="M82" t="e">
        <f t="shared" si="13"/>
        <v>#REF!</v>
      </c>
      <c r="N82" t="e">
        <f>VLOOKUP(D82,#REF!,2,0)</f>
        <v>#REF!</v>
      </c>
    </row>
    <row r="83" spans="1:14" x14ac:dyDescent="0.25">
      <c r="A83" s="44" t="e">
        <f>TRIM(VLOOKUP(D83,#REF!,9,0))</f>
        <v>#REF!</v>
      </c>
      <c r="B83" s="4" t="str">
        <f>IFERROR(VLOOKUP($D83,#REF!,7,0),"")</f>
        <v/>
      </c>
      <c r="C83" s="4" t="e">
        <f>VLOOKUP(D83,#REF!,2,0)</f>
        <v>#REF!</v>
      </c>
      <c r="D83" s="101" t="s">
        <v>38</v>
      </c>
      <c r="E83" s="6" t="e">
        <f>SUMIFS(#REF!,#REF!,A$1,#REF!,$D83)/100</f>
        <v>#REF!</v>
      </c>
      <c r="F83" s="41" t="e">
        <f>SUMIFS(#REF!,#REF!,A$1,#REF!,$D83)</f>
        <v>#REF!</v>
      </c>
      <c r="G83" s="6" t="e">
        <f>SUMIFS(#REF!,#REF!,A$1,#REF!,$D83)/100</f>
        <v>#REF!</v>
      </c>
      <c r="H83" s="41" t="e">
        <f>SUMIFS(#REF!,#REF!,A$1,#REF!,$D83)</f>
        <v>#REF!</v>
      </c>
      <c r="I83" s="52" t="e">
        <f t="shared" si="14"/>
        <v>#REF!</v>
      </c>
      <c r="J83" s="56" t="e">
        <f t="shared" si="15"/>
        <v>#REF!</v>
      </c>
      <c r="K83" s="52" t="e">
        <f t="shared" si="16"/>
        <v>#REF!</v>
      </c>
      <c r="L83" t="e">
        <f t="shared" si="12"/>
        <v>#REF!</v>
      </c>
      <c r="M83" t="e">
        <f t="shared" si="13"/>
        <v>#REF!</v>
      </c>
      <c r="N83" t="e">
        <f>VLOOKUP(D83,#REF!,2,0)</f>
        <v>#REF!</v>
      </c>
    </row>
    <row r="84" spans="1:14" x14ac:dyDescent="0.25">
      <c r="A84" s="44" t="e">
        <f>TRIM(VLOOKUP(D84,#REF!,9,0))</f>
        <v>#REF!</v>
      </c>
      <c r="B84" s="4" t="str">
        <f>IFERROR(VLOOKUP($D84,#REF!,7,0),"")</f>
        <v/>
      </c>
      <c r="C84" s="4" t="e">
        <f>VLOOKUP(D84,#REF!,2,0)</f>
        <v>#REF!</v>
      </c>
      <c r="D84" s="101" t="s">
        <v>51</v>
      </c>
      <c r="E84" s="6" t="e">
        <f>SUMIFS(#REF!,#REF!,A$1,#REF!,$D84)/100</f>
        <v>#REF!</v>
      </c>
      <c r="F84" s="41" t="e">
        <f>SUMIFS(#REF!,#REF!,A$1,#REF!,$D84)</f>
        <v>#REF!</v>
      </c>
      <c r="G84" s="6" t="e">
        <f>SUMIFS(#REF!,#REF!,A$1,#REF!,$D84)/100</f>
        <v>#REF!</v>
      </c>
      <c r="H84" s="41" t="e">
        <f>SUMIFS(#REF!,#REF!,A$1,#REF!,$D84)</f>
        <v>#REF!</v>
      </c>
      <c r="I84" s="52" t="e">
        <f t="shared" si="14"/>
        <v>#REF!</v>
      </c>
      <c r="J84" s="56" t="e">
        <f t="shared" si="15"/>
        <v>#REF!</v>
      </c>
      <c r="K84" s="52" t="e">
        <f t="shared" si="16"/>
        <v>#REF!</v>
      </c>
      <c r="L84" t="e">
        <f t="shared" si="12"/>
        <v>#REF!</v>
      </c>
      <c r="M84" t="e">
        <f t="shared" si="13"/>
        <v>#REF!</v>
      </c>
      <c r="N84" t="e">
        <f>VLOOKUP(D84,#REF!,2,0)</f>
        <v>#REF!</v>
      </c>
    </row>
    <row r="85" spans="1:14" x14ac:dyDescent="0.25">
      <c r="A85" s="44" t="e">
        <f>TRIM(VLOOKUP(D85,#REF!,9,0))</f>
        <v>#REF!</v>
      </c>
      <c r="B85" s="4" t="str">
        <f>IFERROR(VLOOKUP($D85,#REF!,7,0),"")</f>
        <v/>
      </c>
      <c r="C85" s="4" t="e">
        <f>VLOOKUP(D85,#REF!,2,0)</f>
        <v>#REF!</v>
      </c>
      <c r="D85" s="101" t="s">
        <v>220</v>
      </c>
      <c r="E85" s="6" t="e">
        <f>SUMIFS(#REF!,#REF!,A$1,#REF!,$D85)/100</f>
        <v>#REF!</v>
      </c>
      <c r="F85" s="41" t="e">
        <f>SUMIFS(#REF!,#REF!,A$1,#REF!,$D85)</f>
        <v>#REF!</v>
      </c>
      <c r="G85" s="6" t="e">
        <f>SUMIFS(#REF!,#REF!,A$1,#REF!,$D85)/100</f>
        <v>#REF!</v>
      </c>
      <c r="H85" s="41" t="e">
        <f>SUMIFS(#REF!,#REF!,A$1,#REF!,$D85)</f>
        <v>#REF!</v>
      </c>
      <c r="I85" s="52" t="e">
        <f t="shared" si="14"/>
        <v>#REF!</v>
      </c>
      <c r="J85" s="56" t="e">
        <f t="shared" si="15"/>
        <v>#REF!</v>
      </c>
      <c r="K85" s="52" t="e">
        <f t="shared" si="16"/>
        <v>#REF!</v>
      </c>
      <c r="L85" t="e">
        <f t="shared" si="12"/>
        <v>#REF!</v>
      </c>
      <c r="M85" t="e">
        <f t="shared" si="13"/>
        <v>#REF!</v>
      </c>
      <c r="N85" t="e">
        <f>VLOOKUP(D85,#REF!,2,0)</f>
        <v>#REF!</v>
      </c>
    </row>
    <row r="86" spans="1:14" x14ac:dyDescent="0.25">
      <c r="A86" s="44" t="e">
        <f>TRIM(VLOOKUP(D86,#REF!,9,0))</f>
        <v>#REF!</v>
      </c>
      <c r="B86" s="4" t="str">
        <f>IFERROR(VLOOKUP($D86,#REF!,7,0),"")</f>
        <v/>
      </c>
      <c r="C86" s="4" t="e">
        <f>VLOOKUP(D86,#REF!,2,0)</f>
        <v>#REF!</v>
      </c>
      <c r="D86" s="101" t="s">
        <v>107</v>
      </c>
      <c r="E86" s="6" t="e">
        <f>SUMIFS(#REF!,#REF!,A$1,#REF!,$D86)/100</f>
        <v>#REF!</v>
      </c>
      <c r="F86" s="41" t="e">
        <f>SUMIFS(#REF!,#REF!,A$1,#REF!,$D86)</f>
        <v>#REF!</v>
      </c>
      <c r="G86" s="6" t="e">
        <f>SUMIFS(#REF!,#REF!,A$1,#REF!,$D86)/100</f>
        <v>#REF!</v>
      </c>
      <c r="H86" s="41" t="e">
        <f>SUMIFS(#REF!,#REF!,A$1,#REF!,$D86)</f>
        <v>#REF!</v>
      </c>
      <c r="I86" s="52" t="e">
        <f t="shared" si="14"/>
        <v>#REF!</v>
      </c>
      <c r="J86" s="56" t="e">
        <f t="shared" si="15"/>
        <v>#REF!</v>
      </c>
      <c r="K86" s="52" t="e">
        <f t="shared" si="16"/>
        <v>#REF!</v>
      </c>
      <c r="L86" t="e">
        <f t="shared" si="12"/>
        <v>#REF!</v>
      </c>
      <c r="M86" t="e">
        <f t="shared" si="13"/>
        <v>#REF!</v>
      </c>
      <c r="N86" t="e">
        <f>VLOOKUP(D86,#REF!,2,0)</f>
        <v>#REF!</v>
      </c>
    </row>
    <row r="87" spans="1:14" x14ac:dyDescent="0.25">
      <c r="A87" s="44" t="e">
        <f>TRIM(VLOOKUP(D87,#REF!,9,0))</f>
        <v>#REF!</v>
      </c>
      <c r="B87" s="4" t="str">
        <f>IFERROR(VLOOKUP($D87,#REF!,7,0),"")</f>
        <v/>
      </c>
      <c r="C87" s="4" t="e">
        <f>VLOOKUP(D87,#REF!,2,0)</f>
        <v>#REF!</v>
      </c>
      <c r="D87" s="101" t="s">
        <v>6</v>
      </c>
      <c r="E87" s="6" t="e">
        <f>SUMIFS(#REF!,#REF!,A$1,#REF!,$D87)/100</f>
        <v>#REF!</v>
      </c>
      <c r="F87" s="41" t="e">
        <f>SUMIFS(#REF!,#REF!,A$1,#REF!,$D87)</f>
        <v>#REF!</v>
      </c>
      <c r="G87" s="6" t="e">
        <f>SUMIFS(#REF!,#REF!,A$1,#REF!,$D87)/100</f>
        <v>#REF!</v>
      </c>
      <c r="H87" s="41" t="e">
        <f>SUMIFS(#REF!,#REF!,A$1,#REF!,$D87)</f>
        <v>#REF!</v>
      </c>
      <c r="I87" s="52" t="e">
        <f t="shared" ref="I87:I106" si="17">F87-H87</f>
        <v>#REF!</v>
      </c>
      <c r="J87" s="56" t="e">
        <f t="shared" ref="J87:J106" si="18">E87-G87</f>
        <v>#REF!</v>
      </c>
      <c r="K87" s="52" t="e">
        <f t="shared" ref="K87:K106" si="19">IF(OR(F87+H87=0,I87=0),"",IF(I87=F87,"New Buy",IF(I87=-H87,"Total Exit",IF(H87&gt;F87,"Partial Sell","Additional Buy"))))</f>
        <v>#REF!</v>
      </c>
      <c r="L87" t="e">
        <f t="shared" si="12"/>
        <v>#REF!</v>
      </c>
      <c r="M87" t="e">
        <f t="shared" si="13"/>
        <v>#REF!</v>
      </c>
      <c r="N87" t="e">
        <f>VLOOKUP(D87,#REF!,2,0)</f>
        <v>#REF!</v>
      </c>
    </row>
    <row r="88" spans="1:14" x14ac:dyDescent="0.25">
      <c r="A88" s="44" t="e">
        <f>TRIM(VLOOKUP(D88,#REF!,9,0))</f>
        <v>#REF!</v>
      </c>
      <c r="B88" s="4" t="str">
        <f>IFERROR(VLOOKUP($D88,#REF!,7,0),"")</f>
        <v/>
      </c>
      <c r="C88" s="4" t="e">
        <f>VLOOKUP(D88,#REF!,2,0)</f>
        <v>#REF!</v>
      </c>
      <c r="D88" s="101" t="s">
        <v>30</v>
      </c>
      <c r="E88" s="6" t="e">
        <f>SUMIFS(#REF!,#REF!,A$1,#REF!,$D88)/100</f>
        <v>#REF!</v>
      </c>
      <c r="F88" s="41" t="e">
        <f>SUMIFS(#REF!,#REF!,A$1,#REF!,$D88)</f>
        <v>#REF!</v>
      </c>
      <c r="G88" s="6" t="e">
        <f>SUMIFS(#REF!,#REF!,A$1,#REF!,$D88)/100</f>
        <v>#REF!</v>
      </c>
      <c r="H88" s="41" t="e">
        <f>SUMIFS(#REF!,#REF!,A$1,#REF!,$D88)</f>
        <v>#REF!</v>
      </c>
      <c r="I88" s="52" t="e">
        <f t="shared" si="17"/>
        <v>#REF!</v>
      </c>
      <c r="J88" s="56" t="e">
        <f t="shared" si="18"/>
        <v>#REF!</v>
      </c>
      <c r="K88" s="52" t="e">
        <f t="shared" si="19"/>
        <v>#REF!</v>
      </c>
      <c r="L88" t="e">
        <f t="shared" si="12"/>
        <v>#REF!</v>
      </c>
      <c r="M88" t="e">
        <f t="shared" si="13"/>
        <v>#REF!</v>
      </c>
      <c r="N88" t="e">
        <f>VLOOKUP(D88,#REF!,2,0)</f>
        <v>#REF!</v>
      </c>
    </row>
    <row r="89" spans="1:14" x14ac:dyDescent="0.25">
      <c r="A89" s="44" t="e">
        <f>TRIM(VLOOKUP(D89,#REF!,9,0))</f>
        <v>#REF!</v>
      </c>
      <c r="B89" s="4" t="str">
        <f>IFERROR(VLOOKUP($D89,#REF!,7,0),"")</f>
        <v/>
      </c>
      <c r="C89" s="4" t="e">
        <f>VLOOKUP(D89,#REF!,2,0)</f>
        <v>#REF!</v>
      </c>
      <c r="D89" s="101" t="s">
        <v>49</v>
      </c>
      <c r="E89" s="6" t="e">
        <f>SUMIFS(#REF!,#REF!,A$1,#REF!,$D89)/100</f>
        <v>#REF!</v>
      </c>
      <c r="F89" s="41" t="e">
        <f>SUMIFS(#REF!,#REF!,A$1,#REF!,$D89)</f>
        <v>#REF!</v>
      </c>
      <c r="G89" s="6" t="e">
        <f>SUMIFS(#REF!,#REF!,A$1,#REF!,$D89)/100</f>
        <v>#REF!</v>
      </c>
      <c r="H89" s="41" t="e">
        <f>SUMIFS(#REF!,#REF!,A$1,#REF!,$D89)</f>
        <v>#REF!</v>
      </c>
      <c r="I89" s="52" t="e">
        <f t="shared" si="17"/>
        <v>#REF!</v>
      </c>
      <c r="J89" s="56" t="e">
        <f t="shared" si="18"/>
        <v>#REF!</v>
      </c>
      <c r="K89" s="52" t="e">
        <f t="shared" si="19"/>
        <v>#REF!</v>
      </c>
      <c r="L89" t="e">
        <f t="shared" si="12"/>
        <v>#REF!</v>
      </c>
      <c r="M89" t="e">
        <f t="shared" si="13"/>
        <v>#REF!</v>
      </c>
      <c r="N89" t="e">
        <f>VLOOKUP(D89,#REF!,2,0)</f>
        <v>#REF!</v>
      </c>
    </row>
    <row r="90" spans="1:14" x14ac:dyDescent="0.25">
      <c r="A90" s="44" t="e">
        <f>TRIM(VLOOKUP(D90,#REF!,9,0))</f>
        <v>#REF!</v>
      </c>
      <c r="B90" s="4" t="str">
        <f>IFERROR(VLOOKUP($D90,#REF!,7,0),"")</f>
        <v/>
      </c>
      <c r="C90" s="4" t="e">
        <f>VLOOKUP(D90,#REF!,2,0)</f>
        <v>#REF!</v>
      </c>
      <c r="D90" s="101" t="s">
        <v>62</v>
      </c>
      <c r="E90" s="6" t="e">
        <f>SUMIFS(#REF!,#REF!,A$1,#REF!,$D90)/100</f>
        <v>#REF!</v>
      </c>
      <c r="F90" s="41" t="e">
        <f>SUMIFS(#REF!,#REF!,A$1,#REF!,$D90)</f>
        <v>#REF!</v>
      </c>
      <c r="G90" s="6" t="e">
        <f>SUMIFS(#REF!,#REF!,A$1,#REF!,$D90)/100</f>
        <v>#REF!</v>
      </c>
      <c r="H90" s="41" t="e">
        <f>SUMIFS(#REF!,#REF!,A$1,#REF!,$D90)</f>
        <v>#REF!</v>
      </c>
      <c r="I90" s="52" t="e">
        <f t="shared" si="17"/>
        <v>#REF!</v>
      </c>
      <c r="J90" s="56" t="e">
        <f t="shared" si="18"/>
        <v>#REF!</v>
      </c>
      <c r="K90" s="52" t="e">
        <f t="shared" si="19"/>
        <v>#REF!</v>
      </c>
      <c r="L90" t="e">
        <f t="shared" si="12"/>
        <v>#REF!</v>
      </c>
      <c r="M90" t="e">
        <f t="shared" si="13"/>
        <v>#REF!</v>
      </c>
      <c r="N90" t="e">
        <f>VLOOKUP(D90,#REF!,2,0)</f>
        <v>#REF!</v>
      </c>
    </row>
    <row r="91" spans="1:14" x14ac:dyDescent="0.25">
      <c r="A91" s="44" t="e">
        <f>TRIM(VLOOKUP(D91,#REF!,9,0))</f>
        <v>#REF!</v>
      </c>
      <c r="B91" s="4" t="str">
        <f>IFERROR(VLOOKUP($D91,#REF!,7,0),"")</f>
        <v/>
      </c>
      <c r="C91" s="4" t="e">
        <f>VLOOKUP(D91,#REF!,2,0)</f>
        <v>#REF!</v>
      </c>
      <c r="D91" s="101" t="s">
        <v>226</v>
      </c>
      <c r="E91" s="6" t="e">
        <f>SUMIFS(#REF!,#REF!,A$1,#REF!,$D91)/100</f>
        <v>#REF!</v>
      </c>
      <c r="F91" s="41" t="e">
        <f>SUMIFS(#REF!,#REF!,A$1,#REF!,$D91)</f>
        <v>#REF!</v>
      </c>
      <c r="G91" s="6" t="e">
        <f>SUMIFS(#REF!,#REF!,A$1,#REF!,$D91)/100</f>
        <v>#REF!</v>
      </c>
      <c r="H91" s="41" t="e">
        <f>SUMIFS(#REF!,#REF!,A$1,#REF!,$D91)</f>
        <v>#REF!</v>
      </c>
      <c r="I91" s="52" t="e">
        <f t="shared" si="17"/>
        <v>#REF!</v>
      </c>
      <c r="J91" s="56" t="e">
        <f t="shared" si="18"/>
        <v>#REF!</v>
      </c>
      <c r="K91" s="52" t="e">
        <f t="shared" si="19"/>
        <v>#REF!</v>
      </c>
      <c r="L91" t="e">
        <f t="shared" si="12"/>
        <v>#REF!</v>
      </c>
      <c r="M91" t="e">
        <f t="shared" si="13"/>
        <v>#REF!</v>
      </c>
      <c r="N91" t="e">
        <f>VLOOKUP(D91,#REF!,2,0)</f>
        <v>#REF!</v>
      </c>
    </row>
    <row r="92" spans="1:14" x14ac:dyDescent="0.25">
      <c r="A92" s="44" t="e">
        <f>TRIM(VLOOKUP(D92,#REF!,9,0))</f>
        <v>#REF!</v>
      </c>
      <c r="B92" s="4" t="str">
        <f>IFERROR(VLOOKUP($D92,#REF!,7,0),"")</f>
        <v/>
      </c>
      <c r="C92" s="4" t="e">
        <f>VLOOKUP(D92,#REF!,2,0)</f>
        <v>#REF!</v>
      </c>
      <c r="D92" s="101" t="s">
        <v>44</v>
      </c>
      <c r="E92" s="6" t="e">
        <f>SUMIFS(#REF!,#REF!,A$1,#REF!,$D92)/100</f>
        <v>#REF!</v>
      </c>
      <c r="F92" s="41" t="e">
        <f>SUMIFS(#REF!,#REF!,A$1,#REF!,$D92)</f>
        <v>#REF!</v>
      </c>
      <c r="G92" s="6" t="e">
        <f>SUMIFS(#REF!,#REF!,A$1,#REF!,$D92)/100</f>
        <v>#REF!</v>
      </c>
      <c r="H92" s="41" t="e">
        <f>SUMIFS(#REF!,#REF!,A$1,#REF!,$D92)</f>
        <v>#REF!</v>
      </c>
      <c r="I92" s="52" t="e">
        <f t="shared" si="17"/>
        <v>#REF!</v>
      </c>
      <c r="J92" s="56" t="e">
        <f t="shared" si="18"/>
        <v>#REF!</v>
      </c>
      <c r="K92" s="52" t="e">
        <f t="shared" si="19"/>
        <v>#REF!</v>
      </c>
      <c r="L92" t="e">
        <f t="shared" si="12"/>
        <v>#REF!</v>
      </c>
      <c r="M92" t="e">
        <f t="shared" si="13"/>
        <v>#REF!</v>
      </c>
      <c r="N92" t="e">
        <f>VLOOKUP(D92,#REF!,2,0)</f>
        <v>#REF!</v>
      </c>
    </row>
    <row r="93" spans="1:14" x14ac:dyDescent="0.25">
      <c r="A93" s="44" t="e">
        <f>TRIM(VLOOKUP(D93,#REF!,9,0))</f>
        <v>#REF!</v>
      </c>
      <c r="B93" s="4" t="str">
        <f>IFERROR(VLOOKUP($D93,#REF!,7,0),"")</f>
        <v/>
      </c>
      <c r="C93" s="4" t="e">
        <f>VLOOKUP(D93,#REF!,2,0)</f>
        <v>#REF!</v>
      </c>
      <c r="D93" s="101" t="s">
        <v>54</v>
      </c>
      <c r="E93" s="6" t="e">
        <f>SUMIFS(#REF!,#REF!,A$1,#REF!,$D93)/100</f>
        <v>#REF!</v>
      </c>
      <c r="F93" s="41" t="e">
        <f>SUMIFS(#REF!,#REF!,A$1,#REF!,$D93)</f>
        <v>#REF!</v>
      </c>
      <c r="G93" s="6" t="e">
        <f>SUMIFS(#REF!,#REF!,A$1,#REF!,$D93)/100</f>
        <v>#REF!</v>
      </c>
      <c r="H93" s="41" t="e">
        <f>SUMIFS(#REF!,#REF!,A$1,#REF!,$D93)</f>
        <v>#REF!</v>
      </c>
      <c r="I93" s="52" t="e">
        <f t="shared" si="17"/>
        <v>#REF!</v>
      </c>
      <c r="J93" s="56" t="e">
        <f t="shared" si="18"/>
        <v>#REF!</v>
      </c>
      <c r="K93" s="52" t="e">
        <f t="shared" si="19"/>
        <v>#REF!</v>
      </c>
      <c r="L93" t="e">
        <f t="shared" si="12"/>
        <v>#REF!</v>
      </c>
      <c r="M93" t="e">
        <f t="shared" si="13"/>
        <v>#REF!</v>
      </c>
      <c r="N93" t="e">
        <f>VLOOKUP(D93,#REF!,2,0)</f>
        <v>#REF!</v>
      </c>
    </row>
    <row r="94" spans="1:14" x14ac:dyDescent="0.25">
      <c r="A94" s="44" t="e">
        <f>TRIM(VLOOKUP(D94,#REF!,9,0))</f>
        <v>#REF!</v>
      </c>
      <c r="B94" s="4" t="str">
        <f>IFERROR(VLOOKUP($D94,#REF!,7,0),"")</f>
        <v/>
      </c>
      <c r="C94" s="4" t="e">
        <f>VLOOKUP(D94,#REF!,2,0)</f>
        <v>#REF!</v>
      </c>
      <c r="D94" s="101" t="s">
        <v>88</v>
      </c>
      <c r="E94" s="6" t="e">
        <f>SUMIFS(#REF!,#REF!,A$1,#REF!,$D94)/100</f>
        <v>#REF!</v>
      </c>
      <c r="F94" s="41" t="e">
        <f>SUMIFS(#REF!,#REF!,A$1,#REF!,$D94)</f>
        <v>#REF!</v>
      </c>
      <c r="G94" s="6" t="e">
        <f>SUMIFS(#REF!,#REF!,A$1,#REF!,$D94)/100</f>
        <v>#REF!</v>
      </c>
      <c r="H94" s="41" t="e">
        <f>SUMIFS(#REF!,#REF!,A$1,#REF!,$D94)</f>
        <v>#REF!</v>
      </c>
      <c r="I94" s="52" t="e">
        <f t="shared" si="17"/>
        <v>#REF!</v>
      </c>
      <c r="J94" s="56" t="e">
        <f t="shared" si="18"/>
        <v>#REF!</v>
      </c>
      <c r="K94" s="52" t="e">
        <f t="shared" si="19"/>
        <v>#REF!</v>
      </c>
      <c r="L94" t="e">
        <f t="shared" si="12"/>
        <v>#REF!</v>
      </c>
      <c r="M94" t="e">
        <f t="shared" si="13"/>
        <v>#REF!</v>
      </c>
      <c r="N94" t="e">
        <f>VLOOKUP(D94,#REF!,2,0)</f>
        <v>#REF!</v>
      </c>
    </row>
    <row r="95" spans="1:14" x14ac:dyDescent="0.25">
      <c r="A95" s="44" t="e">
        <f>TRIM(VLOOKUP(D95,#REF!,9,0))</f>
        <v>#REF!</v>
      </c>
      <c r="B95" s="4" t="str">
        <f>IFERROR(VLOOKUP($D95,#REF!,7,0),"")</f>
        <v/>
      </c>
      <c r="C95" s="4" t="e">
        <f>VLOOKUP(D95,#REF!,2,0)</f>
        <v>#REF!</v>
      </c>
      <c r="D95" s="101" t="s">
        <v>360</v>
      </c>
      <c r="E95" s="6" t="e">
        <f>SUMIFS(#REF!,#REF!,A$1,#REF!,$D95)/100</f>
        <v>#REF!</v>
      </c>
      <c r="F95" s="41" t="e">
        <f>SUMIFS(#REF!,#REF!,A$1,#REF!,$D95)</f>
        <v>#REF!</v>
      </c>
      <c r="G95" s="6" t="e">
        <f>SUMIFS(#REF!,#REF!,A$1,#REF!,$D95)/100</f>
        <v>#REF!</v>
      </c>
      <c r="H95" s="41" t="e">
        <f>SUMIFS(#REF!,#REF!,A$1,#REF!,$D95)</f>
        <v>#REF!</v>
      </c>
      <c r="I95" s="52" t="e">
        <f t="shared" si="17"/>
        <v>#REF!</v>
      </c>
      <c r="J95" s="56" t="e">
        <f t="shared" si="18"/>
        <v>#REF!</v>
      </c>
      <c r="K95" s="52" t="e">
        <f t="shared" si="19"/>
        <v>#REF!</v>
      </c>
      <c r="L95" t="e">
        <f t="shared" si="12"/>
        <v>#REF!</v>
      </c>
      <c r="M95" t="e">
        <f t="shared" si="13"/>
        <v>#REF!</v>
      </c>
      <c r="N95" t="e">
        <f>VLOOKUP(D95,#REF!,2,0)</f>
        <v>#REF!</v>
      </c>
    </row>
    <row r="96" spans="1:14" x14ac:dyDescent="0.25">
      <c r="A96" s="44" t="e">
        <f>TRIM(VLOOKUP(D96,#REF!,9,0))</f>
        <v>#REF!</v>
      </c>
      <c r="B96" s="4" t="str">
        <f>IFERROR(VLOOKUP($D96,#REF!,7,0),"")</f>
        <v/>
      </c>
      <c r="C96" s="4" t="e">
        <f>VLOOKUP(D96,#REF!,2,0)</f>
        <v>#REF!</v>
      </c>
      <c r="D96" s="101" t="s">
        <v>87</v>
      </c>
      <c r="E96" s="6" t="e">
        <f>SUMIFS(#REF!,#REF!,A$1,#REF!,$D96)/100</f>
        <v>#REF!</v>
      </c>
      <c r="F96" s="41" t="e">
        <f>SUMIFS(#REF!,#REF!,A$1,#REF!,$D96)</f>
        <v>#REF!</v>
      </c>
      <c r="G96" s="6" t="e">
        <f>SUMIFS(#REF!,#REF!,A$1,#REF!,$D96)/100</f>
        <v>#REF!</v>
      </c>
      <c r="H96" s="41" t="e">
        <f>SUMIFS(#REF!,#REF!,A$1,#REF!,$D96)</f>
        <v>#REF!</v>
      </c>
      <c r="I96" s="52" t="e">
        <f t="shared" si="17"/>
        <v>#REF!</v>
      </c>
      <c r="J96" s="56" t="e">
        <f t="shared" si="18"/>
        <v>#REF!</v>
      </c>
      <c r="K96" s="52" t="e">
        <f t="shared" si="19"/>
        <v>#REF!</v>
      </c>
      <c r="L96" t="e">
        <f t="shared" si="12"/>
        <v>#REF!</v>
      </c>
      <c r="M96" t="e">
        <f t="shared" si="13"/>
        <v>#REF!</v>
      </c>
      <c r="N96" t="e">
        <f>VLOOKUP(D96,#REF!,2,0)</f>
        <v>#REF!</v>
      </c>
    </row>
    <row r="97" spans="1:14" x14ac:dyDescent="0.25">
      <c r="A97" s="44" t="e">
        <f>TRIM(VLOOKUP(D97,#REF!,9,0))</f>
        <v>#REF!</v>
      </c>
      <c r="B97" s="4" t="str">
        <f>IFERROR(VLOOKUP($D97,#REF!,7,0),"")</f>
        <v/>
      </c>
      <c r="C97" s="4" t="e">
        <f>VLOOKUP(D97,#REF!,2,0)</f>
        <v>#REF!</v>
      </c>
      <c r="D97" s="101" t="s">
        <v>41</v>
      </c>
      <c r="E97" s="6" t="e">
        <f>SUMIFS(#REF!,#REF!,A$1,#REF!,$D97)/100</f>
        <v>#REF!</v>
      </c>
      <c r="F97" s="41" t="e">
        <f>SUMIFS(#REF!,#REF!,A$1,#REF!,$D97)</f>
        <v>#REF!</v>
      </c>
      <c r="G97" s="6" t="e">
        <f>SUMIFS(#REF!,#REF!,A$1,#REF!,$D97)/100</f>
        <v>#REF!</v>
      </c>
      <c r="H97" s="41" t="e">
        <f>SUMIFS(#REF!,#REF!,A$1,#REF!,$D97)</f>
        <v>#REF!</v>
      </c>
      <c r="I97" s="52" t="e">
        <f t="shared" si="17"/>
        <v>#REF!</v>
      </c>
      <c r="J97" s="56" t="e">
        <f t="shared" si="18"/>
        <v>#REF!</v>
      </c>
      <c r="K97" s="52" t="e">
        <f t="shared" si="19"/>
        <v>#REF!</v>
      </c>
      <c r="L97" t="e">
        <f t="shared" si="12"/>
        <v>#REF!</v>
      </c>
      <c r="M97" t="e">
        <f t="shared" si="13"/>
        <v>#REF!</v>
      </c>
      <c r="N97" t="e">
        <f>VLOOKUP(D97,#REF!,2,0)</f>
        <v>#REF!</v>
      </c>
    </row>
    <row r="98" spans="1:14" x14ac:dyDescent="0.25">
      <c r="A98" s="44" t="e">
        <f>TRIM(VLOOKUP(D98,#REF!,9,0))</f>
        <v>#REF!</v>
      </c>
      <c r="B98" s="4" t="str">
        <f>IFERROR(VLOOKUP($D98,#REF!,7,0),"")</f>
        <v/>
      </c>
      <c r="C98" s="4" t="e">
        <f>VLOOKUP(D98,#REF!,2,0)</f>
        <v>#REF!</v>
      </c>
      <c r="D98" s="101" t="s">
        <v>89</v>
      </c>
      <c r="E98" s="6" t="e">
        <f>SUMIFS(#REF!,#REF!,A$1,#REF!,$D98)/100</f>
        <v>#REF!</v>
      </c>
      <c r="F98" s="41" t="e">
        <f>SUMIFS(#REF!,#REF!,A$1,#REF!,$D98)</f>
        <v>#REF!</v>
      </c>
      <c r="G98" s="6" t="e">
        <f>SUMIFS(#REF!,#REF!,A$1,#REF!,$D98)/100</f>
        <v>#REF!</v>
      </c>
      <c r="H98" s="41" t="e">
        <f>SUMIFS(#REF!,#REF!,A$1,#REF!,$D98)</f>
        <v>#REF!</v>
      </c>
      <c r="I98" s="52" t="e">
        <f t="shared" si="17"/>
        <v>#REF!</v>
      </c>
      <c r="J98" s="56" t="e">
        <f t="shared" si="18"/>
        <v>#REF!</v>
      </c>
      <c r="K98" s="52" t="e">
        <f t="shared" si="19"/>
        <v>#REF!</v>
      </c>
      <c r="L98" t="e">
        <f t="shared" si="12"/>
        <v>#REF!</v>
      </c>
      <c r="M98" t="e">
        <f t="shared" si="13"/>
        <v>#REF!</v>
      </c>
      <c r="N98" t="e">
        <f>VLOOKUP(D98,#REF!,2,0)</f>
        <v>#REF!</v>
      </c>
    </row>
    <row r="99" spans="1:14" x14ac:dyDescent="0.25">
      <c r="A99" s="44" t="e">
        <f>TRIM(VLOOKUP(D99,#REF!,9,0))</f>
        <v>#REF!</v>
      </c>
      <c r="B99" s="4" t="str">
        <f>IFERROR(VLOOKUP($D99,#REF!,7,0),"")</f>
        <v/>
      </c>
      <c r="C99" s="4" t="e">
        <f>VLOOKUP(D99,#REF!,2,0)</f>
        <v>#REF!</v>
      </c>
      <c r="D99" s="101" t="s">
        <v>48</v>
      </c>
      <c r="E99" s="6" t="e">
        <f>SUMIFS(#REF!,#REF!,A$1,#REF!,$D99)/100</f>
        <v>#REF!</v>
      </c>
      <c r="F99" s="41" t="e">
        <f>SUMIFS(#REF!,#REF!,A$1,#REF!,$D99)</f>
        <v>#REF!</v>
      </c>
      <c r="G99" s="6" t="e">
        <f>SUMIFS(#REF!,#REF!,A$1,#REF!,$D99)/100</f>
        <v>#REF!</v>
      </c>
      <c r="H99" s="41" t="e">
        <f>SUMIFS(#REF!,#REF!,A$1,#REF!,$D99)</f>
        <v>#REF!</v>
      </c>
      <c r="I99" s="52" t="e">
        <f t="shared" si="17"/>
        <v>#REF!</v>
      </c>
      <c r="J99" s="56" t="e">
        <f t="shared" si="18"/>
        <v>#REF!</v>
      </c>
      <c r="K99" s="52" t="e">
        <f t="shared" si="19"/>
        <v>#REF!</v>
      </c>
      <c r="L99" t="e">
        <f t="shared" si="12"/>
        <v>#REF!</v>
      </c>
      <c r="M99" t="e">
        <f t="shared" si="13"/>
        <v>#REF!</v>
      </c>
      <c r="N99" t="e">
        <f>VLOOKUP(D99,#REF!,2,0)</f>
        <v>#REF!</v>
      </c>
    </row>
    <row r="100" spans="1:14" x14ac:dyDescent="0.25">
      <c r="A100" s="44" t="e">
        <f>TRIM(VLOOKUP(D100,#REF!,9,0))</f>
        <v>#REF!</v>
      </c>
      <c r="B100" s="4" t="str">
        <f>IFERROR(VLOOKUP($D100,#REF!,7,0),"")</f>
        <v/>
      </c>
      <c r="C100" s="4" t="e">
        <f>VLOOKUP(D100,#REF!,2,0)</f>
        <v>#REF!</v>
      </c>
      <c r="D100" s="101" t="s">
        <v>58</v>
      </c>
      <c r="E100" s="6" t="e">
        <f>SUMIFS(#REF!,#REF!,A$1,#REF!,$D100)/100</f>
        <v>#REF!</v>
      </c>
      <c r="F100" s="41" t="e">
        <f>SUMIFS(#REF!,#REF!,A$1,#REF!,$D100)</f>
        <v>#REF!</v>
      </c>
      <c r="G100" s="6" t="e">
        <f>SUMIFS(#REF!,#REF!,A$1,#REF!,$D100)/100</f>
        <v>#REF!</v>
      </c>
      <c r="H100" s="41" t="e">
        <f>SUMIFS(#REF!,#REF!,A$1,#REF!,$D100)</f>
        <v>#REF!</v>
      </c>
      <c r="I100" s="52" t="e">
        <f t="shared" si="17"/>
        <v>#REF!</v>
      </c>
      <c r="J100" s="56" t="e">
        <f t="shared" si="18"/>
        <v>#REF!</v>
      </c>
      <c r="K100" s="52" t="e">
        <f t="shared" si="19"/>
        <v>#REF!</v>
      </c>
      <c r="L100" t="e">
        <f t="shared" ref="L100:L114" si="20">IF($K100="New Buy",(COUNTIFS($K$4:$K$125,$K100,J$4:J$125,"&gt;"&amp;J100)+1),"-")</f>
        <v>#REF!</v>
      </c>
      <c r="M100" t="e">
        <f t="shared" ref="M100:M114" si="21">IF($K100="Total Exit",(COUNTIFS($K$4:$K$125,$K100,J$4:J$125,"&gt;"&amp;J100)+1),"-")</f>
        <v>#REF!</v>
      </c>
      <c r="N100" t="e">
        <f>VLOOKUP(D100,#REF!,2,0)</f>
        <v>#REF!</v>
      </c>
    </row>
    <row r="101" spans="1:14" x14ac:dyDescent="0.25">
      <c r="A101" s="44" t="e">
        <f>TRIM(VLOOKUP(D101,#REF!,9,0))</f>
        <v>#REF!</v>
      </c>
      <c r="B101" s="4" t="str">
        <f>IFERROR(VLOOKUP($D101,#REF!,7,0),"")</f>
        <v/>
      </c>
      <c r="C101" s="4" t="e">
        <f>VLOOKUP(D101,#REF!,2,0)</f>
        <v>#REF!</v>
      </c>
      <c r="D101" s="101" t="s">
        <v>32</v>
      </c>
      <c r="E101" s="6" t="e">
        <f>SUMIFS(#REF!,#REF!,A$1,#REF!,$D101)/100</f>
        <v>#REF!</v>
      </c>
      <c r="F101" s="41" t="e">
        <f>SUMIFS(#REF!,#REF!,A$1,#REF!,$D101)</f>
        <v>#REF!</v>
      </c>
      <c r="G101" s="6" t="e">
        <f>SUMIFS(#REF!,#REF!,A$1,#REF!,$D101)/100</f>
        <v>#REF!</v>
      </c>
      <c r="H101" s="41" t="e">
        <f>SUMIFS(#REF!,#REF!,A$1,#REF!,$D101)</f>
        <v>#REF!</v>
      </c>
      <c r="I101" s="52" t="e">
        <f t="shared" si="17"/>
        <v>#REF!</v>
      </c>
      <c r="J101" s="56" t="e">
        <f t="shared" si="18"/>
        <v>#REF!</v>
      </c>
      <c r="K101" s="52" t="e">
        <f t="shared" si="19"/>
        <v>#REF!</v>
      </c>
      <c r="L101" t="e">
        <f t="shared" si="20"/>
        <v>#REF!</v>
      </c>
      <c r="M101" t="e">
        <f t="shared" si="21"/>
        <v>#REF!</v>
      </c>
      <c r="N101" t="e">
        <f>VLOOKUP(D101,#REF!,2,0)</f>
        <v>#REF!</v>
      </c>
    </row>
    <row r="102" spans="1:14" x14ac:dyDescent="0.25">
      <c r="A102" s="44" t="e">
        <f>TRIM(VLOOKUP(D102,#REF!,9,0))</f>
        <v>#REF!</v>
      </c>
      <c r="B102" s="4" t="str">
        <f>IFERROR(VLOOKUP($D102,#REF!,7,0),"")</f>
        <v/>
      </c>
      <c r="C102" s="4" t="e">
        <f>VLOOKUP(D102,#REF!,2,0)</f>
        <v>#REF!</v>
      </c>
      <c r="D102" s="101" t="s">
        <v>165</v>
      </c>
      <c r="E102" s="6" t="e">
        <f>SUMIFS(#REF!,#REF!,A$1,#REF!,$D102)/100</f>
        <v>#REF!</v>
      </c>
      <c r="F102" s="41" t="e">
        <f>SUMIFS(#REF!,#REF!,A$1,#REF!,$D102)</f>
        <v>#REF!</v>
      </c>
      <c r="G102" s="6" t="e">
        <f>SUMIFS(#REF!,#REF!,A$1,#REF!,$D102)/100</f>
        <v>#REF!</v>
      </c>
      <c r="H102" s="41" t="e">
        <f>SUMIFS(#REF!,#REF!,A$1,#REF!,$D102)</f>
        <v>#REF!</v>
      </c>
      <c r="I102" s="52" t="e">
        <f t="shared" si="17"/>
        <v>#REF!</v>
      </c>
      <c r="J102" s="56" t="e">
        <f t="shared" si="18"/>
        <v>#REF!</v>
      </c>
      <c r="K102" s="52" t="e">
        <f t="shared" si="19"/>
        <v>#REF!</v>
      </c>
      <c r="L102" t="e">
        <f t="shared" si="20"/>
        <v>#REF!</v>
      </c>
      <c r="M102" t="e">
        <f t="shared" si="21"/>
        <v>#REF!</v>
      </c>
      <c r="N102" t="e">
        <f>VLOOKUP(D102,#REF!,2,0)</f>
        <v>#REF!</v>
      </c>
    </row>
    <row r="103" spans="1:14" x14ac:dyDescent="0.25">
      <c r="A103" s="44" t="e">
        <f>TRIM(VLOOKUP(D103,#REF!,9,0))</f>
        <v>#REF!</v>
      </c>
      <c r="B103" s="4" t="str">
        <f>IFERROR(VLOOKUP($D103,#REF!,7,0),"")</f>
        <v/>
      </c>
      <c r="C103" s="4" t="e">
        <f>VLOOKUP(D103,#REF!,2,0)</f>
        <v>#REF!</v>
      </c>
      <c r="D103" s="101" t="s">
        <v>249</v>
      </c>
      <c r="E103" s="6" t="e">
        <f>SUMIFS(#REF!,#REF!,A$1,#REF!,$D103)/100</f>
        <v>#REF!</v>
      </c>
      <c r="F103" s="41" t="e">
        <f>SUMIFS(#REF!,#REF!,A$1,#REF!,$D103)</f>
        <v>#REF!</v>
      </c>
      <c r="G103" s="6" t="e">
        <f>SUMIFS(#REF!,#REF!,A$1,#REF!,$D103)/100</f>
        <v>#REF!</v>
      </c>
      <c r="H103" s="41" t="e">
        <f>SUMIFS(#REF!,#REF!,A$1,#REF!,$D103)</f>
        <v>#REF!</v>
      </c>
      <c r="I103" s="52" t="e">
        <f t="shared" si="17"/>
        <v>#REF!</v>
      </c>
      <c r="J103" s="56" t="e">
        <f t="shared" si="18"/>
        <v>#REF!</v>
      </c>
      <c r="K103" s="52" t="e">
        <f t="shared" si="19"/>
        <v>#REF!</v>
      </c>
      <c r="L103" t="e">
        <f t="shared" si="20"/>
        <v>#REF!</v>
      </c>
      <c r="M103" t="e">
        <f t="shared" si="21"/>
        <v>#REF!</v>
      </c>
      <c r="N103" t="e">
        <f>VLOOKUP(D103,#REF!,2,0)</f>
        <v>#REF!</v>
      </c>
    </row>
    <row r="104" spans="1:14" x14ac:dyDescent="0.25">
      <c r="A104" s="44" t="e">
        <f>TRIM(VLOOKUP(D104,#REF!,9,0))</f>
        <v>#REF!</v>
      </c>
      <c r="B104" s="4" t="str">
        <f>IFERROR(VLOOKUP($D104,#REF!,7,0),"")</f>
        <v/>
      </c>
      <c r="C104" s="4" t="e">
        <f>VLOOKUP(D104,#REF!,2,0)</f>
        <v>#REF!</v>
      </c>
      <c r="D104" s="101" t="s">
        <v>267</v>
      </c>
      <c r="E104" s="6" t="e">
        <f>SUMIFS(#REF!,#REF!,A$1,#REF!,$D104)/100</f>
        <v>#REF!</v>
      </c>
      <c r="F104" s="41" t="e">
        <f>SUMIFS(#REF!,#REF!,A$1,#REF!,$D104)</f>
        <v>#REF!</v>
      </c>
      <c r="G104" s="6" t="e">
        <f>SUMIFS(#REF!,#REF!,A$1,#REF!,$D104)/100</f>
        <v>#REF!</v>
      </c>
      <c r="H104" s="41" t="e">
        <f>SUMIFS(#REF!,#REF!,A$1,#REF!,$D104)</f>
        <v>#REF!</v>
      </c>
      <c r="I104" s="52" t="e">
        <f t="shared" si="17"/>
        <v>#REF!</v>
      </c>
      <c r="J104" s="56" t="e">
        <f t="shared" si="18"/>
        <v>#REF!</v>
      </c>
      <c r="K104" s="52" t="e">
        <f t="shared" si="19"/>
        <v>#REF!</v>
      </c>
      <c r="L104" t="e">
        <f t="shared" si="20"/>
        <v>#REF!</v>
      </c>
      <c r="M104" t="e">
        <f t="shared" si="21"/>
        <v>#REF!</v>
      </c>
      <c r="N104" t="e">
        <f>VLOOKUP(D104,#REF!,2,0)</f>
        <v>#REF!</v>
      </c>
    </row>
    <row r="105" spans="1:14" x14ac:dyDescent="0.25">
      <c r="A105" s="44" t="e">
        <f>TRIM(VLOOKUP(D105,#REF!,9,0))</f>
        <v>#REF!</v>
      </c>
      <c r="B105" s="4" t="str">
        <f>IFERROR(VLOOKUP($D105,#REF!,7,0),"")</f>
        <v/>
      </c>
      <c r="C105" s="4" t="e">
        <f>VLOOKUP(D105,#REF!,2,0)</f>
        <v>#REF!</v>
      </c>
      <c r="D105" s="101" t="s">
        <v>5</v>
      </c>
      <c r="E105" s="6" t="e">
        <f>SUMIFS(#REF!,#REF!,A$1,#REF!,$D105)/100</f>
        <v>#REF!</v>
      </c>
      <c r="F105" s="41" t="e">
        <f>SUMIFS(#REF!,#REF!,A$1,#REF!,$D105)</f>
        <v>#REF!</v>
      </c>
      <c r="G105" s="6" t="e">
        <f>SUMIFS(#REF!,#REF!,A$1,#REF!,$D105)/100</f>
        <v>#REF!</v>
      </c>
      <c r="H105" s="41" t="e">
        <f>SUMIFS(#REF!,#REF!,A$1,#REF!,$D105)</f>
        <v>#REF!</v>
      </c>
      <c r="I105" s="52" t="e">
        <f t="shared" si="17"/>
        <v>#REF!</v>
      </c>
      <c r="J105" s="56" t="e">
        <f t="shared" si="18"/>
        <v>#REF!</v>
      </c>
      <c r="K105" s="52" t="e">
        <f t="shared" si="19"/>
        <v>#REF!</v>
      </c>
      <c r="L105" t="e">
        <f t="shared" si="20"/>
        <v>#REF!</v>
      </c>
      <c r="M105" t="e">
        <f t="shared" si="21"/>
        <v>#REF!</v>
      </c>
      <c r="N105" t="e">
        <f>VLOOKUP(D105,#REF!,2,0)</f>
        <v>#REF!</v>
      </c>
    </row>
    <row r="106" spans="1:14" x14ac:dyDescent="0.25">
      <c r="A106" s="44" t="e">
        <f>TRIM(VLOOKUP(D106,#REF!,9,0))</f>
        <v>#REF!</v>
      </c>
      <c r="B106" s="4" t="str">
        <f>IFERROR(VLOOKUP($D106,#REF!,7,0),"")</f>
        <v/>
      </c>
      <c r="C106" s="4" t="e">
        <f>VLOOKUP(D106,#REF!,2,0)</f>
        <v>#REF!</v>
      </c>
      <c r="D106" s="101" t="s">
        <v>84</v>
      </c>
      <c r="E106" s="6" t="e">
        <f>SUMIFS(#REF!,#REF!,A$1,#REF!,$D106)/100</f>
        <v>#REF!</v>
      </c>
      <c r="F106" s="41" t="e">
        <f>SUMIFS(#REF!,#REF!,A$1,#REF!,$D106)</f>
        <v>#REF!</v>
      </c>
      <c r="G106" s="6" t="e">
        <f>SUMIFS(#REF!,#REF!,A$1,#REF!,$D106)/100</f>
        <v>#REF!</v>
      </c>
      <c r="H106" s="41" t="e">
        <f>SUMIFS(#REF!,#REF!,A$1,#REF!,$D106)</f>
        <v>#REF!</v>
      </c>
      <c r="I106" s="52" t="e">
        <f t="shared" si="17"/>
        <v>#REF!</v>
      </c>
      <c r="J106" s="56" t="e">
        <f t="shared" si="18"/>
        <v>#REF!</v>
      </c>
      <c r="K106" s="52" t="e">
        <f t="shared" si="19"/>
        <v>#REF!</v>
      </c>
      <c r="L106" t="e">
        <f t="shared" si="20"/>
        <v>#REF!</v>
      </c>
      <c r="M106" t="e">
        <f t="shared" si="21"/>
        <v>#REF!</v>
      </c>
      <c r="N106" t="e">
        <f>VLOOKUP(D106,#REF!,2,0)</f>
        <v>#REF!</v>
      </c>
    </row>
    <row r="107" spans="1:14" x14ac:dyDescent="0.25">
      <c r="A107" s="44" t="e">
        <f>TRIM(VLOOKUP(D107,#REF!,9,0))</f>
        <v>#REF!</v>
      </c>
      <c r="B107" s="4" t="str">
        <f>IFERROR(VLOOKUP($D107,#REF!,7,0),"")</f>
        <v/>
      </c>
      <c r="C107" s="4" t="e">
        <f>VLOOKUP(D107,#REF!,2,0)</f>
        <v>#REF!</v>
      </c>
      <c r="D107" s="101" t="s">
        <v>71</v>
      </c>
      <c r="E107" s="6" t="e">
        <f>SUMIFS(#REF!,#REF!,A$1,#REF!,$D107)/100</f>
        <v>#REF!</v>
      </c>
      <c r="F107" s="41" t="e">
        <f>SUMIFS(#REF!,#REF!,A$1,#REF!,$D107)</f>
        <v>#REF!</v>
      </c>
      <c r="G107" s="6" t="e">
        <f>SUMIFS(#REF!,#REF!,A$1,#REF!,$D107)/100</f>
        <v>#REF!</v>
      </c>
      <c r="H107" s="41" t="e">
        <f>SUMIFS(#REF!,#REF!,A$1,#REF!,$D107)</f>
        <v>#REF!</v>
      </c>
      <c r="I107" s="52" t="e">
        <f t="shared" ref="I107:I111" si="22">F107-H107</f>
        <v>#REF!</v>
      </c>
      <c r="J107" s="56" t="e">
        <f t="shared" ref="J107:J111" si="23">E107-G107</f>
        <v>#REF!</v>
      </c>
      <c r="K107" s="52" t="e">
        <f t="shared" ref="K107:K111" si="24">IF(OR(F107+H107=0,I107=0),"",IF(I107=F107,"New Buy",IF(I107=-H107,"Total Exit",IF(H107&gt;F107,"Partial Sell","Additional Buy"))))</f>
        <v>#REF!</v>
      </c>
      <c r="L107" t="e">
        <f t="shared" si="20"/>
        <v>#REF!</v>
      </c>
      <c r="M107" t="e">
        <f t="shared" si="21"/>
        <v>#REF!</v>
      </c>
      <c r="N107" t="e">
        <f>VLOOKUP(D107,#REF!,2,0)</f>
        <v>#REF!</v>
      </c>
    </row>
    <row r="108" spans="1:14" x14ac:dyDescent="0.25">
      <c r="A108" s="44" t="e">
        <f>TRIM(VLOOKUP(D108,#REF!,9,0))</f>
        <v>#REF!</v>
      </c>
      <c r="B108" s="4" t="str">
        <f>IFERROR(VLOOKUP($D108,#REF!,7,0),"")</f>
        <v/>
      </c>
      <c r="C108" s="4" t="e">
        <f>VLOOKUP(D108,#REF!,2,0)</f>
        <v>#REF!</v>
      </c>
      <c r="D108" s="101" t="s">
        <v>69</v>
      </c>
      <c r="E108" s="6" t="e">
        <f>SUMIFS(#REF!,#REF!,A$1,#REF!,$D108)/100</f>
        <v>#REF!</v>
      </c>
      <c r="F108" s="41" t="e">
        <f>SUMIFS(#REF!,#REF!,A$1,#REF!,$D108)</f>
        <v>#REF!</v>
      </c>
      <c r="G108" s="6" t="e">
        <f>SUMIFS(#REF!,#REF!,A$1,#REF!,$D108)/100</f>
        <v>#REF!</v>
      </c>
      <c r="H108" s="41" t="e">
        <f>SUMIFS(#REF!,#REF!,A$1,#REF!,$D108)</f>
        <v>#REF!</v>
      </c>
      <c r="I108" s="52" t="e">
        <f t="shared" si="22"/>
        <v>#REF!</v>
      </c>
      <c r="J108" s="56" t="e">
        <f t="shared" si="23"/>
        <v>#REF!</v>
      </c>
      <c r="K108" s="52" t="e">
        <f t="shared" si="24"/>
        <v>#REF!</v>
      </c>
      <c r="L108" t="e">
        <f t="shared" si="20"/>
        <v>#REF!</v>
      </c>
      <c r="M108" t="e">
        <f t="shared" si="21"/>
        <v>#REF!</v>
      </c>
      <c r="N108" t="e">
        <f>VLOOKUP(D108,#REF!,2,0)</f>
        <v>#REF!</v>
      </c>
    </row>
    <row r="109" spans="1:14" x14ac:dyDescent="0.25">
      <c r="A109" s="44" t="e">
        <f>TRIM(VLOOKUP(D109,#REF!,9,0))</f>
        <v>#REF!</v>
      </c>
      <c r="B109" s="4" t="str">
        <f>IFERROR(VLOOKUP($D109,#REF!,7,0),"")</f>
        <v/>
      </c>
      <c r="C109" s="4" t="e">
        <f>VLOOKUP(D109,#REF!,2,0)</f>
        <v>#REF!</v>
      </c>
      <c r="D109" s="101" t="s">
        <v>91</v>
      </c>
      <c r="E109" s="6" t="e">
        <f>SUMIFS(#REF!,#REF!,A$1,#REF!,$D109)/100</f>
        <v>#REF!</v>
      </c>
      <c r="F109" s="41" t="e">
        <f>SUMIFS(#REF!,#REF!,A$1,#REF!,$D109)</f>
        <v>#REF!</v>
      </c>
      <c r="G109" s="6" t="e">
        <f>SUMIFS(#REF!,#REF!,A$1,#REF!,$D109)/100</f>
        <v>#REF!</v>
      </c>
      <c r="H109" s="41" t="e">
        <f>SUMIFS(#REF!,#REF!,A$1,#REF!,$D109)</f>
        <v>#REF!</v>
      </c>
      <c r="I109" s="52" t="e">
        <f t="shared" si="22"/>
        <v>#REF!</v>
      </c>
      <c r="J109" s="56" t="e">
        <f t="shared" si="23"/>
        <v>#REF!</v>
      </c>
      <c r="K109" s="52" t="e">
        <f t="shared" si="24"/>
        <v>#REF!</v>
      </c>
      <c r="L109" t="e">
        <f t="shared" si="20"/>
        <v>#REF!</v>
      </c>
      <c r="M109" t="e">
        <f t="shared" si="21"/>
        <v>#REF!</v>
      </c>
      <c r="N109" t="e">
        <f>VLOOKUP(D109,#REF!,2,0)</f>
        <v>#REF!</v>
      </c>
    </row>
    <row r="110" spans="1:14" x14ac:dyDescent="0.25">
      <c r="A110" s="44" t="e">
        <f>TRIM(VLOOKUP(D110,#REF!,9,0))</f>
        <v>#REF!</v>
      </c>
      <c r="B110" s="4" t="str">
        <f>IFERROR(VLOOKUP($D110,#REF!,7,0),"")</f>
        <v/>
      </c>
      <c r="C110" s="4" t="e">
        <f>VLOOKUP(D110,#REF!,2,0)</f>
        <v>#REF!</v>
      </c>
      <c r="D110" s="101" t="s">
        <v>35</v>
      </c>
      <c r="E110" s="6" t="e">
        <f>SUMIFS(#REF!,#REF!,A$1,#REF!,$D110)/100</f>
        <v>#REF!</v>
      </c>
      <c r="F110" s="41" t="e">
        <f>SUMIFS(#REF!,#REF!,A$1,#REF!,$D110)</f>
        <v>#REF!</v>
      </c>
      <c r="G110" s="6" t="e">
        <f>SUMIFS(#REF!,#REF!,A$1,#REF!,$D110)/100</f>
        <v>#REF!</v>
      </c>
      <c r="H110" s="41" t="e">
        <f>SUMIFS(#REF!,#REF!,A$1,#REF!,$D110)</f>
        <v>#REF!</v>
      </c>
      <c r="I110" s="52" t="e">
        <f t="shared" si="22"/>
        <v>#REF!</v>
      </c>
      <c r="J110" s="56" t="e">
        <f t="shared" si="23"/>
        <v>#REF!</v>
      </c>
      <c r="K110" s="52" t="e">
        <f t="shared" si="24"/>
        <v>#REF!</v>
      </c>
      <c r="L110" t="e">
        <f t="shared" si="20"/>
        <v>#REF!</v>
      </c>
      <c r="M110" t="e">
        <f t="shared" si="21"/>
        <v>#REF!</v>
      </c>
      <c r="N110" t="e">
        <f>VLOOKUP(D110,#REF!,2,0)</f>
        <v>#REF!</v>
      </c>
    </row>
    <row r="111" spans="1:14" x14ac:dyDescent="0.25">
      <c r="A111" s="44" t="e">
        <f>TRIM(VLOOKUP(D111,#REF!,9,0))</f>
        <v>#REF!</v>
      </c>
      <c r="B111" s="4" t="str">
        <f>IFERROR(VLOOKUP($D111,#REF!,7,0),"")</f>
        <v/>
      </c>
      <c r="C111" s="4" t="e">
        <f>VLOOKUP(D111,#REF!,2,0)</f>
        <v>#REF!</v>
      </c>
      <c r="D111" s="101" t="s">
        <v>363</v>
      </c>
      <c r="E111" s="6" t="e">
        <f>SUMIFS(#REF!,#REF!,A$1,#REF!,$D111)/100</f>
        <v>#REF!</v>
      </c>
      <c r="F111" s="41" t="e">
        <f>SUMIFS(#REF!,#REF!,A$1,#REF!,$D111)</f>
        <v>#REF!</v>
      </c>
      <c r="G111" s="6" t="e">
        <f>SUMIFS(#REF!,#REF!,A$1,#REF!,$D111)/100</f>
        <v>#REF!</v>
      </c>
      <c r="H111" s="41" t="e">
        <f>SUMIFS(#REF!,#REF!,A$1,#REF!,$D111)</f>
        <v>#REF!</v>
      </c>
      <c r="I111" s="52" t="e">
        <f t="shared" si="22"/>
        <v>#REF!</v>
      </c>
      <c r="J111" s="56" t="e">
        <f t="shared" si="23"/>
        <v>#REF!</v>
      </c>
      <c r="K111" s="52" t="e">
        <f t="shared" si="24"/>
        <v>#REF!</v>
      </c>
      <c r="L111" t="e">
        <f t="shared" si="20"/>
        <v>#REF!</v>
      </c>
      <c r="M111" t="e">
        <f t="shared" si="21"/>
        <v>#REF!</v>
      </c>
      <c r="N111" t="e">
        <f>VLOOKUP(D111,#REF!,2,0)</f>
        <v>#REF!</v>
      </c>
    </row>
    <row r="112" spans="1:14" x14ac:dyDescent="0.25">
      <c r="A112" s="44" t="e">
        <f>TRIM(VLOOKUP(D112,#REF!,9,0))</f>
        <v>#REF!</v>
      </c>
      <c r="B112" s="4" t="str">
        <f>IFERROR(VLOOKUP($D112,#REF!,7,0),"")</f>
        <v/>
      </c>
      <c r="C112" s="4" t="e">
        <f>VLOOKUP(D112,#REF!,2,0)</f>
        <v>#REF!</v>
      </c>
      <c r="D112" s="101" t="s">
        <v>68</v>
      </c>
      <c r="E112" s="6" t="e">
        <f>SUMIFS(#REF!,#REF!,A$1,#REF!,$D112)/100</f>
        <v>#REF!</v>
      </c>
      <c r="F112" s="41" t="e">
        <f>SUMIFS(#REF!,#REF!,A$1,#REF!,$D112)</f>
        <v>#REF!</v>
      </c>
      <c r="G112" s="6" t="e">
        <f>SUMIFS(#REF!,#REF!,A$1,#REF!,$D112)/100</f>
        <v>#REF!</v>
      </c>
      <c r="H112" s="41" t="e">
        <f>SUMIFS(#REF!,#REF!,A$1,#REF!,$D112)</f>
        <v>#REF!</v>
      </c>
      <c r="I112" s="52" t="e">
        <f t="shared" ref="I112:I114" si="25">F112-H112</f>
        <v>#REF!</v>
      </c>
      <c r="J112" s="56" t="e">
        <f t="shared" ref="J112:J114" si="26">E112-G112</f>
        <v>#REF!</v>
      </c>
      <c r="K112" s="52" t="e">
        <f t="shared" ref="K112:K114" si="27">IF(OR(F112+H112=0,I112=0),"",IF(I112=F112,"New Buy",IF(I112=-H112,"Total Exit",IF(H112&gt;F112,"Partial Sell","Additional Buy"))))</f>
        <v>#REF!</v>
      </c>
      <c r="L112" t="e">
        <f t="shared" si="20"/>
        <v>#REF!</v>
      </c>
      <c r="M112" t="e">
        <f t="shared" si="21"/>
        <v>#REF!</v>
      </c>
      <c r="N112" t="e">
        <f>VLOOKUP(D112,#REF!,2,0)</f>
        <v>#REF!</v>
      </c>
    </row>
    <row r="113" spans="1:14" x14ac:dyDescent="0.25">
      <c r="A113" s="44" t="e">
        <f>TRIM(VLOOKUP(D113,#REF!,9,0))</f>
        <v>#REF!</v>
      </c>
      <c r="B113" s="4" t="str">
        <f>IFERROR(VLOOKUP($D113,#REF!,7,0),"")</f>
        <v/>
      </c>
      <c r="C113" s="4" t="e">
        <f>VLOOKUP(D113,#REF!,2,0)</f>
        <v>#REF!</v>
      </c>
      <c r="D113" s="101" t="s">
        <v>14</v>
      </c>
      <c r="E113" s="6" t="e">
        <f>SUMIFS(#REF!,#REF!,A$1,#REF!,$D113)/100</f>
        <v>#REF!</v>
      </c>
      <c r="F113" s="41" t="e">
        <f>SUMIFS(#REF!,#REF!,A$1,#REF!,$D113)</f>
        <v>#REF!</v>
      </c>
      <c r="G113" s="6" t="e">
        <f>SUMIFS(#REF!,#REF!,A$1,#REF!,$D113)/100</f>
        <v>#REF!</v>
      </c>
      <c r="H113" s="41" t="e">
        <f>SUMIFS(#REF!,#REF!,A$1,#REF!,$D113)</f>
        <v>#REF!</v>
      </c>
      <c r="I113" s="52" t="e">
        <f t="shared" si="25"/>
        <v>#REF!</v>
      </c>
      <c r="J113" s="56" t="e">
        <f t="shared" si="26"/>
        <v>#REF!</v>
      </c>
      <c r="K113" s="52" t="e">
        <f t="shared" si="27"/>
        <v>#REF!</v>
      </c>
      <c r="L113" t="e">
        <f t="shared" si="20"/>
        <v>#REF!</v>
      </c>
      <c r="M113" t="e">
        <f t="shared" si="21"/>
        <v>#REF!</v>
      </c>
      <c r="N113" t="e">
        <f>VLOOKUP(D113,#REF!,2,0)</f>
        <v>#REF!</v>
      </c>
    </row>
    <row r="114" spans="1:14" x14ac:dyDescent="0.25">
      <c r="A114" s="44" t="e">
        <f>TRIM(VLOOKUP(D114,#REF!,9,0))</f>
        <v>#REF!</v>
      </c>
      <c r="B114" s="4" t="str">
        <f>IFERROR(VLOOKUP($D114,#REF!,7,0),"")</f>
        <v/>
      </c>
      <c r="C114" s="4" t="e">
        <f>VLOOKUP(D114,#REF!,2,0)</f>
        <v>#REF!</v>
      </c>
      <c r="D114" s="101" t="s">
        <v>240</v>
      </c>
      <c r="E114" s="6" t="e">
        <f>SUMIFS(#REF!,#REF!,A$1,#REF!,$D114)/100</f>
        <v>#REF!</v>
      </c>
      <c r="F114" s="41" t="e">
        <f>SUMIFS(#REF!,#REF!,A$1,#REF!,$D114)</f>
        <v>#REF!</v>
      </c>
      <c r="G114" s="6" t="e">
        <f>SUMIFS(#REF!,#REF!,A$1,#REF!,$D114)/100</f>
        <v>#REF!</v>
      </c>
      <c r="H114" s="41" t="e">
        <f>SUMIFS(#REF!,#REF!,A$1,#REF!,$D114)</f>
        <v>#REF!</v>
      </c>
      <c r="I114" s="52" t="e">
        <f t="shared" si="25"/>
        <v>#REF!</v>
      </c>
      <c r="J114" s="56" t="e">
        <f t="shared" si="26"/>
        <v>#REF!</v>
      </c>
      <c r="K114" s="52" t="e">
        <f t="shared" si="27"/>
        <v>#REF!</v>
      </c>
      <c r="L114" t="e">
        <f t="shared" si="20"/>
        <v>#REF!</v>
      </c>
      <c r="M114" t="e">
        <f t="shared" si="21"/>
        <v>#REF!</v>
      </c>
      <c r="N114" t="e">
        <f>VLOOKUP(D114,#REF!,2,0)</f>
        <v>#REF!</v>
      </c>
    </row>
    <row r="115" spans="1:14" x14ac:dyDescent="0.25">
      <c r="A115" s="44"/>
      <c r="B115" s="4"/>
      <c r="C115" s="4"/>
      <c r="D115" s="101"/>
      <c r="E115" s="6"/>
      <c r="F115" s="41"/>
      <c r="G115" s="6"/>
      <c r="H115" s="41"/>
      <c r="I115" s="52"/>
      <c r="J115" s="56"/>
      <c r="K115" s="52"/>
    </row>
    <row r="116" spans="1:14" x14ac:dyDescent="0.25">
      <c r="A116" s="44"/>
      <c r="B116" s="4"/>
      <c r="C116" s="4"/>
      <c r="D116" s="101"/>
      <c r="E116" s="6"/>
      <c r="F116" s="41"/>
      <c r="G116" s="6"/>
      <c r="H116" s="41"/>
      <c r="I116" s="52"/>
      <c r="J116" s="56"/>
      <c r="K116" s="52"/>
    </row>
    <row r="117" spans="1:14" x14ac:dyDescent="0.25">
      <c r="A117" s="44"/>
      <c r="B117" s="4"/>
      <c r="C117" s="4"/>
      <c r="D117" s="101"/>
      <c r="E117" s="6"/>
      <c r="F117" s="41"/>
      <c r="G117" s="6"/>
      <c r="H117" s="41"/>
      <c r="I117" s="52"/>
      <c r="J117" s="56"/>
      <c r="K117" s="52"/>
    </row>
    <row r="118" spans="1:14" x14ac:dyDescent="0.25">
      <c r="A118" s="44"/>
      <c r="B118" s="4"/>
      <c r="C118" s="4"/>
      <c r="D118" s="101"/>
      <c r="E118" s="6"/>
      <c r="F118" s="41"/>
      <c r="G118" s="6"/>
      <c r="H118" s="41"/>
      <c r="I118" s="52"/>
      <c r="J118" s="56"/>
      <c r="K118" s="52"/>
    </row>
    <row r="119" spans="1:14" x14ac:dyDescent="0.25">
      <c r="A119" s="44"/>
      <c r="B119" s="4"/>
      <c r="C119" s="4"/>
      <c r="D119" s="101"/>
      <c r="E119" s="6"/>
      <c r="F119" s="41"/>
      <c r="G119" s="6"/>
      <c r="H119" s="41"/>
      <c r="I119" s="52"/>
      <c r="J119" s="56"/>
      <c r="K119" s="52"/>
    </row>
    <row r="120" spans="1:14" x14ac:dyDescent="0.25">
      <c r="A120" s="44"/>
      <c r="B120" s="4"/>
      <c r="C120" s="4"/>
      <c r="D120" s="101"/>
      <c r="E120" s="6"/>
      <c r="F120" s="41"/>
      <c r="G120" s="6"/>
      <c r="H120" s="41"/>
      <c r="I120" s="52"/>
      <c r="J120" s="56"/>
      <c r="K120" s="52"/>
    </row>
    <row r="121" spans="1:14" x14ac:dyDescent="0.25">
      <c r="A121" s="44"/>
      <c r="B121" s="4"/>
      <c r="C121" s="4"/>
      <c r="D121" s="101"/>
      <c r="E121" s="6"/>
      <c r="F121" s="41"/>
      <c r="G121" s="6"/>
      <c r="H121" s="41"/>
      <c r="I121" s="52"/>
      <c r="J121" s="56"/>
      <c r="K121" s="52"/>
    </row>
    <row r="122" spans="1:14" x14ac:dyDescent="0.25">
      <c r="A122" s="44"/>
      <c r="B122" s="4"/>
      <c r="C122" s="4"/>
      <c r="D122" s="101"/>
      <c r="E122" s="6"/>
      <c r="F122" s="41"/>
      <c r="G122" s="6"/>
      <c r="H122" s="41"/>
      <c r="I122" s="52"/>
      <c r="J122" s="56"/>
      <c r="K122" s="52"/>
    </row>
    <row r="123" spans="1:14" x14ac:dyDescent="0.25">
      <c r="A123" s="44"/>
      <c r="B123" s="4"/>
      <c r="C123" s="4"/>
      <c r="D123" s="101"/>
      <c r="E123" s="6"/>
      <c r="F123" s="41"/>
      <c r="G123" s="6"/>
      <c r="H123" s="41"/>
      <c r="I123" s="52"/>
      <c r="J123" s="56"/>
      <c r="K123" s="52"/>
    </row>
    <row r="124" spans="1:14" x14ac:dyDescent="0.25">
      <c r="A124" s="44"/>
      <c r="B124" s="4" t="str">
        <f>IFERROR(VLOOKUP($D124,#REF!,7,0),"")</f>
        <v/>
      </c>
      <c r="D124" s="101"/>
      <c r="E124" s="6" t="e">
        <f>SUMIFS(#REF!,#REF!,A$1,#REF!,$C124)</f>
        <v>#REF!</v>
      </c>
      <c r="F124" s="41" t="e">
        <f>SUMIFS(#REF!,#REF!,A$1,#REF!,$C124)</f>
        <v>#REF!</v>
      </c>
      <c r="G124" s="6" t="e">
        <f>SUMIFS(#REF!,#REF!,A$1,#REF!,$C124)</f>
        <v>#REF!</v>
      </c>
      <c r="H124" s="41" t="e">
        <f>SUMIFS(#REF!,#REF!,A$1,#REF!,$C124)</f>
        <v>#REF!</v>
      </c>
      <c r="I124" s="52" t="e">
        <f t="shared" ref="I124:I125" si="28">F124-H124</f>
        <v>#REF!</v>
      </c>
      <c r="J124" s="56" t="e">
        <f t="shared" ref="J124:J125" si="29">E124-G124</f>
        <v>#REF!</v>
      </c>
      <c r="K124" s="52" t="e">
        <f t="shared" ref="K124:K125" si="30">IF(OR(F124+H124=0,I124=0),"",IF(I124=F124,"New Buy",IF(I124=-H124,"Total Exit",IF(H124&gt;F124,"Partial Sell","Additional Buy"))))</f>
        <v>#REF!</v>
      </c>
    </row>
    <row r="125" spans="1:14" x14ac:dyDescent="0.25">
      <c r="A125" s="45"/>
      <c r="B125" s="46" t="str">
        <f>IFERROR(VLOOKUP($D125,#REF!,7,0),"")</f>
        <v/>
      </c>
      <c r="C125" s="38"/>
      <c r="D125" s="69"/>
      <c r="E125" s="43" t="e">
        <f>SUMIFS(#REF!,#REF!,A$1,#REF!,$C125)</f>
        <v>#REF!</v>
      </c>
      <c r="F125" s="43" t="e">
        <f>SUMIFS(#REF!,#REF!,A$1,#REF!,$C125)</f>
        <v>#REF!</v>
      </c>
      <c r="G125" s="42" t="e">
        <f>SUMIFS(#REF!,#REF!,A$1,#REF!,$C125)</f>
        <v>#REF!</v>
      </c>
      <c r="H125" s="43" t="e">
        <f>SUMIFS(#REF!,#REF!,A$1,#REF!,$C125)</f>
        <v>#REF!</v>
      </c>
      <c r="I125" s="53" t="e">
        <f t="shared" si="28"/>
        <v>#REF!</v>
      </c>
      <c r="J125" s="57" t="e">
        <f t="shared" si="29"/>
        <v>#REF!</v>
      </c>
      <c r="K125" s="52" t="e">
        <f t="shared" si="30"/>
        <v>#REF!</v>
      </c>
    </row>
    <row r="126" spans="1:14" x14ac:dyDescent="0.25">
      <c r="D126" s="70"/>
      <c r="E126" s="19" t="e">
        <f>SUM(E4:E125)</f>
        <v>#REF!</v>
      </c>
      <c r="F126" s="104" t="e">
        <f>SUM(F4:F125)</f>
        <v>#REF!</v>
      </c>
      <c r="G126" s="19" t="e">
        <f>SUM(G4:G125)</f>
        <v>#REF!</v>
      </c>
      <c r="H126" s="104" t="e">
        <f>SUM(H4:H125)</f>
        <v>#REF!</v>
      </c>
      <c r="K126" s="31"/>
    </row>
    <row r="127" spans="1:14" x14ac:dyDescent="0.25">
      <c r="F127" s="104"/>
    </row>
    <row r="128" spans="1:14" x14ac:dyDescent="0.25">
      <c r="D128" s="102" t="s">
        <v>198</v>
      </c>
      <c r="E128" s="103" t="e">
        <f>SUMIFS(#REF!,#REF!,A$1,#REF!,$D128)/100</f>
        <v>#REF!</v>
      </c>
      <c r="F128" s="105" t="e">
        <f>SUMIFS(#REF!,#REF!,$A1,#REF!,$D128)</f>
        <v>#REF!</v>
      </c>
      <c r="G128" s="103" t="e">
        <f>SUMIFS(#REF!,#REF!,A$1,#REF!,$D128)/100</f>
        <v>#REF!</v>
      </c>
      <c r="H128" s="105" t="e">
        <f>SUMIFS(#REF!,#REF!,A$1,#REF!,$D128)</f>
        <v>#REF!</v>
      </c>
    </row>
    <row r="129" spans="5:8" x14ac:dyDescent="0.25">
      <c r="E129" s="19" t="e">
        <f>E126-E128</f>
        <v>#REF!</v>
      </c>
      <c r="F129" s="99" t="e">
        <f>F126-F128</f>
        <v>#REF!</v>
      </c>
      <c r="G129" s="19" t="e">
        <f>G126-G128</f>
        <v>#REF!</v>
      </c>
      <c r="H129" s="99" t="e">
        <f>H126-H128</f>
        <v>#REF!</v>
      </c>
    </row>
    <row r="149" spans="2:5" x14ac:dyDescent="0.25">
      <c r="B149" s="39" t="s">
        <v>99</v>
      </c>
      <c r="C149" s="54" t="e">
        <f>#REF!</f>
        <v>#REF!</v>
      </c>
      <c r="D149" s="71"/>
      <c r="E149" s="54" t="e">
        <f>#REF!</f>
        <v>#REF!</v>
      </c>
    </row>
    <row r="150" spans="2:5" x14ac:dyDescent="0.25">
      <c r="B150" s="35" t="s">
        <v>94</v>
      </c>
      <c r="C150" s="50">
        <f>SUMIF($A$4:$A$125,$B150,E$4:E$125)</f>
        <v>0</v>
      </c>
      <c r="D150" s="72"/>
      <c r="E150" s="50">
        <f>SUMIF($A$4:$A$125,$B150,G$4:G$125)</f>
        <v>0</v>
      </c>
    </row>
    <row r="151" spans="2:5" x14ac:dyDescent="0.25">
      <c r="B151" s="36" t="s">
        <v>95</v>
      </c>
      <c r="C151" s="47">
        <f>SUMIF($A$4:$A$125,$B151,E$4:E$125)</f>
        <v>0</v>
      </c>
      <c r="D151" s="73"/>
      <c r="E151" s="47">
        <f>SUMIF($A$4:$A$125,$B151,G$4:G$125)</f>
        <v>0</v>
      </c>
    </row>
    <row r="152" spans="2:5" x14ac:dyDescent="0.25">
      <c r="B152" s="37" t="s">
        <v>97</v>
      </c>
      <c r="C152" s="48">
        <f>SUMIF($A$4:$A$125,$B152,E$4:E$125)</f>
        <v>0</v>
      </c>
      <c r="D152" s="74"/>
      <c r="E152" s="48">
        <f>SUMIF($A$4:$A$125,$B152,G$4:G$125)</f>
        <v>0</v>
      </c>
    </row>
    <row r="153" spans="2:5" ht="15.75" thickBot="1" x14ac:dyDescent="0.3">
      <c r="B153" s="9" t="s">
        <v>101</v>
      </c>
      <c r="C153" s="49">
        <f>SUM(C150:C152)</f>
        <v>0</v>
      </c>
      <c r="D153" s="75"/>
      <c r="E153" s="49">
        <f>SUM(E150:E152)</f>
        <v>0</v>
      </c>
    </row>
    <row r="154" spans="2:5" ht="15.75" thickTop="1" x14ac:dyDescent="0.25"/>
    <row r="155" spans="2:5" x14ac:dyDescent="0.25">
      <c r="C155" s="19" t="e">
        <f>C153-E126</f>
        <v>#REF!</v>
      </c>
      <c r="D155" s="76"/>
      <c r="E155" s="19" t="e">
        <f>E153-G126</f>
        <v>#REF!</v>
      </c>
    </row>
    <row r="160" spans="2:5" x14ac:dyDescent="0.25">
      <c r="B160" s="30" t="s">
        <v>151</v>
      </c>
    </row>
    <row r="161" spans="2:5" x14ac:dyDescent="0.25">
      <c r="B161" s="39" t="s">
        <v>99</v>
      </c>
      <c r="C161" s="54" t="e">
        <f>C149</f>
        <v>#REF!</v>
      </c>
      <c r="D161" s="71"/>
      <c r="E161" s="54" t="e">
        <f>E149</f>
        <v>#REF!</v>
      </c>
    </row>
    <row r="162" spans="2:5" x14ac:dyDescent="0.25">
      <c r="B162" s="35" t="s">
        <v>94</v>
      </c>
      <c r="C162" s="16" t="e">
        <f>C150/C$153</f>
        <v>#DIV/0!</v>
      </c>
      <c r="D162" s="77"/>
      <c r="E162" s="16" t="e">
        <f>E150/E$153</f>
        <v>#DIV/0!</v>
      </c>
    </row>
    <row r="163" spans="2:5" x14ac:dyDescent="0.25">
      <c r="B163" s="36" t="s">
        <v>95</v>
      </c>
      <c r="C163" s="6" t="e">
        <f>C151/C$153</f>
        <v>#DIV/0!</v>
      </c>
      <c r="D163" s="78"/>
      <c r="E163" s="6" t="e">
        <f>E151/E$153</f>
        <v>#DIV/0!</v>
      </c>
    </row>
    <row r="164" spans="2:5" x14ac:dyDescent="0.25">
      <c r="B164" s="37" t="s">
        <v>97</v>
      </c>
      <c r="C164" s="7" t="e">
        <f>C152/C$153</f>
        <v>#DIV/0!</v>
      </c>
      <c r="D164" s="79"/>
      <c r="E164" s="7" t="e">
        <f>E152/E$153</f>
        <v>#DIV/0!</v>
      </c>
    </row>
    <row r="165" spans="2:5" ht="15.75" thickBot="1" x14ac:dyDescent="0.3">
      <c r="B165" s="9" t="s">
        <v>101</v>
      </c>
      <c r="C165" s="49" t="e">
        <f>SUM(C162:C164)</f>
        <v>#DIV/0!</v>
      </c>
      <c r="D165" s="75"/>
      <c r="E165" s="49" t="e">
        <f>SUM(E162:E164)</f>
        <v>#DIV/0!</v>
      </c>
    </row>
    <row r="166" spans="2:5" ht="15.75" thickTop="1" x14ac:dyDescent="0.25"/>
    <row r="171" spans="2:5" x14ac:dyDescent="0.25">
      <c r="B171" s="65" t="s">
        <v>25</v>
      </c>
      <c r="C171" s="54" t="e">
        <f>C149</f>
        <v>#REF!</v>
      </c>
      <c r="D171" s="71"/>
      <c r="E171" s="54" t="e">
        <f>E149</f>
        <v>#REF!</v>
      </c>
    </row>
    <row r="172" spans="2:5" x14ac:dyDescent="0.25">
      <c r="B172" s="52" t="s">
        <v>130</v>
      </c>
      <c r="C172" s="17">
        <f t="shared" ref="C172:C211" si="31">SUMIF($B$4:$B$125,$B172,E$4:E$125)</f>
        <v>0</v>
      </c>
      <c r="D172" s="80"/>
      <c r="E172" s="17">
        <f t="shared" ref="E172:E211" si="32">SUMIF($B$4:$B$125,$B172,G$4:G$125)</f>
        <v>0</v>
      </c>
    </row>
    <row r="173" spans="2:5" x14ac:dyDescent="0.25">
      <c r="B173" s="52" t="s">
        <v>126</v>
      </c>
      <c r="C173" s="17">
        <f t="shared" si="31"/>
        <v>0</v>
      </c>
      <c r="D173" s="80"/>
      <c r="E173" s="17">
        <f t="shared" si="32"/>
        <v>0</v>
      </c>
    </row>
    <row r="174" spans="2:5" x14ac:dyDescent="0.25">
      <c r="B174" s="52" t="s">
        <v>121</v>
      </c>
      <c r="C174" s="17">
        <f t="shared" si="31"/>
        <v>0</v>
      </c>
      <c r="D174" s="80"/>
      <c r="E174" s="17">
        <f t="shared" si="32"/>
        <v>0</v>
      </c>
    </row>
    <row r="175" spans="2:5" x14ac:dyDescent="0.25">
      <c r="B175" s="52" t="s">
        <v>129</v>
      </c>
      <c r="C175" s="17">
        <f t="shared" si="31"/>
        <v>0</v>
      </c>
      <c r="D175" s="80"/>
      <c r="E175" s="17">
        <f t="shared" si="32"/>
        <v>0</v>
      </c>
    </row>
    <row r="176" spans="2:5" x14ac:dyDescent="0.25">
      <c r="B176" s="52" t="s">
        <v>134</v>
      </c>
      <c r="C176" s="17">
        <f t="shared" si="31"/>
        <v>0</v>
      </c>
      <c r="D176" s="80"/>
      <c r="E176" s="17">
        <f t="shared" si="32"/>
        <v>0</v>
      </c>
    </row>
    <row r="177" spans="2:5" x14ac:dyDescent="0.25">
      <c r="B177" s="52" t="s">
        <v>132</v>
      </c>
      <c r="C177" s="17">
        <f t="shared" si="31"/>
        <v>0</v>
      </c>
      <c r="D177" s="80"/>
      <c r="E177" s="17">
        <f t="shared" si="32"/>
        <v>0</v>
      </c>
    </row>
    <row r="178" spans="2:5" x14ac:dyDescent="0.25">
      <c r="B178" s="52" t="s">
        <v>110</v>
      </c>
      <c r="C178" s="17">
        <f t="shared" si="31"/>
        <v>0</v>
      </c>
      <c r="D178" s="80"/>
      <c r="E178" s="17">
        <f t="shared" si="32"/>
        <v>0</v>
      </c>
    </row>
    <row r="179" spans="2:5" x14ac:dyDescent="0.25">
      <c r="B179" s="52" t="s">
        <v>119</v>
      </c>
      <c r="C179" s="17">
        <f t="shared" si="31"/>
        <v>0</v>
      </c>
      <c r="D179" s="80"/>
      <c r="E179" s="17">
        <f t="shared" si="32"/>
        <v>0</v>
      </c>
    </row>
    <row r="180" spans="2:5" x14ac:dyDescent="0.25">
      <c r="B180" s="52" t="s">
        <v>116</v>
      </c>
      <c r="C180" s="17">
        <f t="shared" si="31"/>
        <v>0</v>
      </c>
      <c r="D180" s="80"/>
      <c r="E180" s="17">
        <f t="shared" si="32"/>
        <v>0</v>
      </c>
    </row>
    <row r="181" spans="2:5" x14ac:dyDescent="0.25">
      <c r="B181" s="52" t="s">
        <v>148</v>
      </c>
      <c r="C181" s="17">
        <f t="shared" si="31"/>
        <v>0</v>
      </c>
      <c r="D181" s="80"/>
      <c r="E181" s="17">
        <f t="shared" si="32"/>
        <v>0</v>
      </c>
    </row>
    <row r="182" spans="2:5" x14ac:dyDescent="0.25">
      <c r="B182" s="52" t="s">
        <v>141</v>
      </c>
      <c r="C182" s="17">
        <f t="shared" si="31"/>
        <v>0</v>
      </c>
      <c r="D182" s="80"/>
      <c r="E182" s="17">
        <f t="shared" si="32"/>
        <v>0</v>
      </c>
    </row>
    <row r="183" spans="2:5" x14ac:dyDescent="0.25">
      <c r="B183" s="52" t="s">
        <v>113</v>
      </c>
      <c r="C183" s="17">
        <f t="shared" si="31"/>
        <v>0</v>
      </c>
      <c r="D183" s="80"/>
      <c r="E183" s="17">
        <f t="shared" si="32"/>
        <v>0</v>
      </c>
    </row>
    <row r="184" spans="2:5" x14ac:dyDescent="0.25">
      <c r="B184" s="52" t="s">
        <v>146</v>
      </c>
      <c r="C184" s="17">
        <f t="shared" si="31"/>
        <v>0</v>
      </c>
      <c r="D184" s="80"/>
      <c r="E184" s="17">
        <f t="shared" si="32"/>
        <v>0</v>
      </c>
    </row>
    <row r="185" spans="2:5" x14ac:dyDescent="0.25">
      <c r="B185" s="52" t="s">
        <v>122</v>
      </c>
      <c r="C185" s="17">
        <f t="shared" si="31"/>
        <v>0</v>
      </c>
      <c r="D185" s="80"/>
      <c r="E185" s="17">
        <f t="shared" si="32"/>
        <v>0</v>
      </c>
    </row>
    <row r="186" spans="2:5" x14ac:dyDescent="0.25">
      <c r="B186" s="52" t="s">
        <v>137</v>
      </c>
      <c r="C186" s="17">
        <f t="shared" si="31"/>
        <v>0</v>
      </c>
      <c r="D186" s="80"/>
      <c r="E186" s="17">
        <f t="shared" si="32"/>
        <v>0</v>
      </c>
    </row>
    <row r="187" spans="2:5" x14ac:dyDescent="0.25">
      <c r="B187" s="52" t="s">
        <v>142</v>
      </c>
      <c r="C187" s="17">
        <f t="shared" si="31"/>
        <v>0</v>
      </c>
      <c r="D187" s="80"/>
      <c r="E187" s="17">
        <f t="shared" si="32"/>
        <v>0</v>
      </c>
    </row>
    <row r="188" spans="2:5" x14ac:dyDescent="0.25">
      <c r="B188" s="52" t="s">
        <v>133</v>
      </c>
      <c r="C188" s="17">
        <f t="shared" si="31"/>
        <v>0</v>
      </c>
      <c r="D188" s="80"/>
      <c r="E188" s="17">
        <f t="shared" si="32"/>
        <v>0</v>
      </c>
    </row>
    <row r="189" spans="2:5" x14ac:dyDescent="0.25">
      <c r="B189" s="52" t="s">
        <v>128</v>
      </c>
      <c r="C189" s="17">
        <f t="shared" si="31"/>
        <v>0</v>
      </c>
      <c r="D189" s="80"/>
      <c r="E189" s="17">
        <f t="shared" si="32"/>
        <v>0</v>
      </c>
    </row>
    <row r="190" spans="2:5" x14ac:dyDescent="0.25">
      <c r="B190" s="52" t="s">
        <v>112</v>
      </c>
      <c r="C190" s="17">
        <f t="shared" si="31"/>
        <v>0</v>
      </c>
      <c r="D190" s="80"/>
      <c r="E190" s="17">
        <f t="shared" si="32"/>
        <v>0</v>
      </c>
    </row>
    <row r="191" spans="2:5" x14ac:dyDescent="0.25">
      <c r="B191" s="52" t="s">
        <v>149</v>
      </c>
      <c r="C191" s="17">
        <f t="shared" si="31"/>
        <v>0</v>
      </c>
      <c r="D191" s="80"/>
      <c r="E191" s="17">
        <f t="shared" si="32"/>
        <v>0</v>
      </c>
    </row>
    <row r="192" spans="2:5" x14ac:dyDescent="0.25">
      <c r="B192" s="52" t="s">
        <v>124</v>
      </c>
      <c r="C192" s="17">
        <f t="shared" si="31"/>
        <v>0</v>
      </c>
      <c r="D192" s="80"/>
      <c r="E192" s="17">
        <f t="shared" si="32"/>
        <v>0</v>
      </c>
    </row>
    <row r="193" spans="2:5" x14ac:dyDescent="0.25">
      <c r="B193" s="52" t="s">
        <v>127</v>
      </c>
      <c r="C193" s="17">
        <f t="shared" si="31"/>
        <v>0</v>
      </c>
      <c r="D193" s="80"/>
      <c r="E193" s="17">
        <f t="shared" si="32"/>
        <v>0</v>
      </c>
    </row>
    <row r="194" spans="2:5" x14ac:dyDescent="0.25">
      <c r="B194" s="52" t="s">
        <v>131</v>
      </c>
      <c r="C194" s="17">
        <f t="shared" si="31"/>
        <v>0</v>
      </c>
      <c r="D194" s="80"/>
      <c r="E194" s="17">
        <f t="shared" si="32"/>
        <v>0</v>
      </c>
    </row>
    <row r="195" spans="2:5" x14ac:dyDescent="0.25">
      <c r="B195" s="52" t="s">
        <v>140</v>
      </c>
      <c r="C195" s="17">
        <f t="shared" si="31"/>
        <v>0</v>
      </c>
      <c r="D195" s="80"/>
      <c r="E195" s="17">
        <f t="shared" si="32"/>
        <v>0</v>
      </c>
    </row>
    <row r="196" spans="2:5" x14ac:dyDescent="0.25">
      <c r="B196" s="52" t="s">
        <v>125</v>
      </c>
      <c r="C196" s="17">
        <f t="shared" si="31"/>
        <v>0</v>
      </c>
      <c r="D196" s="80"/>
      <c r="E196" s="17">
        <f t="shared" si="32"/>
        <v>0</v>
      </c>
    </row>
    <row r="197" spans="2:5" x14ac:dyDescent="0.25">
      <c r="B197" s="52" t="s">
        <v>117</v>
      </c>
      <c r="C197" s="17">
        <f t="shared" si="31"/>
        <v>0</v>
      </c>
      <c r="D197" s="80"/>
      <c r="E197" s="17">
        <f t="shared" si="32"/>
        <v>0</v>
      </c>
    </row>
    <row r="198" spans="2:5" x14ac:dyDescent="0.25">
      <c r="B198" s="52" t="s">
        <v>147</v>
      </c>
      <c r="C198" s="17">
        <f t="shared" si="31"/>
        <v>0</v>
      </c>
      <c r="D198" s="80"/>
      <c r="E198" s="17">
        <f t="shared" si="32"/>
        <v>0</v>
      </c>
    </row>
    <row r="199" spans="2:5" x14ac:dyDescent="0.25">
      <c r="B199" s="52" t="s">
        <v>114</v>
      </c>
      <c r="C199" s="17">
        <f t="shared" si="31"/>
        <v>0</v>
      </c>
      <c r="D199" s="80"/>
      <c r="E199" s="17">
        <f t="shared" si="32"/>
        <v>0</v>
      </c>
    </row>
    <row r="200" spans="2:5" x14ac:dyDescent="0.25">
      <c r="B200" s="52" t="s">
        <v>111</v>
      </c>
      <c r="C200" s="17">
        <f t="shared" si="31"/>
        <v>0</v>
      </c>
      <c r="D200" s="80"/>
      <c r="E200" s="17">
        <f t="shared" si="32"/>
        <v>0</v>
      </c>
    </row>
    <row r="201" spans="2:5" x14ac:dyDescent="0.25">
      <c r="B201" s="52" t="s">
        <v>138</v>
      </c>
      <c r="C201" s="17">
        <f t="shared" si="31"/>
        <v>0</v>
      </c>
      <c r="D201" s="80"/>
      <c r="E201" s="17">
        <f t="shared" si="32"/>
        <v>0</v>
      </c>
    </row>
    <row r="202" spans="2:5" x14ac:dyDescent="0.25">
      <c r="B202" s="52" t="s">
        <v>139</v>
      </c>
      <c r="C202" s="17">
        <f t="shared" si="31"/>
        <v>0</v>
      </c>
      <c r="D202" s="80"/>
      <c r="E202" s="17">
        <f t="shared" si="32"/>
        <v>0</v>
      </c>
    </row>
    <row r="203" spans="2:5" x14ac:dyDescent="0.25">
      <c r="B203" s="52" t="s">
        <v>135</v>
      </c>
      <c r="C203" s="17">
        <f t="shared" si="31"/>
        <v>0</v>
      </c>
      <c r="D203" s="80"/>
      <c r="E203" s="17">
        <f t="shared" si="32"/>
        <v>0</v>
      </c>
    </row>
    <row r="204" spans="2:5" x14ac:dyDescent="0.25">
      <c r="B204" s="52" t="s">
        <v>136</v>
      </c>
      <c r="C204" s="17">
        <f t="shared" si="31"/>
        <v>0</v>
      </c>
      <c r="D204" s="80"/>
      <c r="E204" s="17">
        <f t="shared" si="32"/>
        <v>0</v>
      </c>
    </row>
    <row r="205" spans="2:5" x14ac:dyDescent="0.25">
      <c r="B205" s="52" t="s">
        <v>115</v>
      </c>
      <c r="C205" s="17">
        <f t="shared" si="31"/>
        <v>0</v>
      </c>
      <c r="D205" s="80"/>
      <c r="E205" s="17">
        <f t="shared" si="32"/>
        <v>0</v>
      </c>
    </row>
    <row r="206" spans="2:5" x14ac:dyDescent="0.25">
      <c r="B206" s="52" t="s">
        <v>123</v>
      </c>
      <c r="C206" s="17">
        <f t="shared" si="31"/>
        <v>0</v>
      </c>
      <c r="D206" s="80"/>
      <c r="E206" s="17">
        <f t="shared" si="32"/>
        <v>0</v>
      </c>
    </row>
    <row r="207" spans="2:5" x14ac:dyDescent="0.25">
      <c r="B207" s="52" t="s">
        <v>145</v>
      </c>
      <c r="C207" s="17">
        <f t="shared" si="31"/>
        <v>0</v>
      </c>
      <c r="D207" s="80"/>
      <c r="E207" s="17">
        <f t="shared" si="32"/>
        <v>0</v>
      </c>
    </row>
    <row r="208" spans="2:5" x14ac:dyDescent="0.25">
      <c r="B208" s="52" t="s">
        <v>118</v>
      </c>
      <c r="C208" s="17">
        <f t="shared" si="31"/>
        <v>0</v>
      </c>
      <c r="D208" s="80"/>
      <c r="E208" s="17">
        <f t="shared" si="32"/>
        <v>0</v>
      </c>
    </row>
    <row r="209" spans="2:5" x14ac:dyDescent="0.25">
      <c r="B209" s="52" t="s">
        <v>120</v>
      </c>
      <c r="C209" s="17">
        <f t="shared" si="31"/>
        <v>0</v>
      </c>
      <c r="D209" s="80"/>
      <c r="E209" s="17">
        <f t="shared" si="32"/>
        <v>0</v>
      </c>
    </row>
    <row r="210" spans="2:5" x14ac:dyDescent="0.25">
      <c r="B210" s="52" t="s">
        <v>144</v>
      </c>
      <c r="C210" s="17">
        <f t="shared" si="31"/>
        <v>0</v>
      </c>
      <c r="D210" s="80"/>
      <c r="E210" s="17">
        <f t="shared" si="32"/>
        <v>0</v>
      </c>
    </row>
    <row r="211" spans="2:5" x14ac:dyDescent="0.25">
      <c r="B211" s="52" t="s">
        <v>143</v>
      </c>
      <c r="C211" s="17">
        <f t="shared" si="31"/>
        <v>0</v>
      </c>
      <c r="D211" s="80"/>
      <c r="E211" s="17">
        <f t="shared" si="32"/>
        <v>0</v>
      </c>
    </row>
    <row r="212" spans="2:5" x14ac:dyDescent="0.25">
      <c r="B212" s="52"/>
      <c r="C212" s="17"/>
      <c r="D212" s="80"/>
      <c r="E212" s="17"/>
    </row>
    <row r="213" spans="2:5" x14ac:dyDescent="0.25">
      <c r="B213" s="52"/>
      <c r="C213" s="17"/>
      <c r="D213" s="80"/>
      <c r="E213" s="17"/>
    </row>
    <row r="214" spans="2:5" x14ac:dyDescent="0.25">
      <c r="B214" s="53"/>
      <c r="C214" s="55"/>
      <c r="D214" s="80"/>
      <c r="E214" s="55"/>
    </row>
    <row r="215" spans="2:5" ht="15.75" thickBot="1" x14ac:dyDescent="0.3">
      <c r="B215" s="9" t="s">
        <v>101</v>
      </c>
      <c r="C215" s="51">
        <f>SUM(C172:C214)</f>
        <v>0</v>
      </c>
      <c r="D215" s="81"/>
      <c r="E215" s="51">
        <f>SUM(E172:E214)</f>
        <v>0</v>
      </c>
    </row>
    <row r="216" spans="2:5" ht="15.75" thickTop="1" x14ac:dyDescent="0.25"/>
    <row r="217" spans="2:5" x14ac:dyDescent="0.25">
      <c r="C217" s="19" t="e">
        <f>C215-E126</f>
        <v>#REF!</v>
      </c>
      <c r="D217" s="76"/>
      <c r="E217" s="19" t="e">
        <f>E215-G126</f>
        <v>#REF!</v>
      </c>
    </row>
  </sheetData>
  <autoFilter ref="A3:N115" xr:uid="{00000000-0001-0000-0200-000000000000}"/>
  <sortState xmlns:xlrd2="http://schemas.microsoft.com/office/spreadsheetml/2017/richdata2" ref="C4:M121">
    <sortCondition descending="1" ref="K4:K121"/>
  </sortState>
  <conditionalFormatting sqref="D155 D217">
    <cfRule type="cellIs" dxfId="53" priority="75" operator="equal">
      <formula>0</formula>
    </cfRule>
  </conditionalFormatting>
  <conditionalFormatting sqref="C155">
    <cfRule type="cellIs" dxfId="52" priority="73" operator="equal">
      <formula>0</formula>
    </cfRule>
  </conditionalFormatting>
  <conditionalFormatting sqref="E155">
    <cfRule type="cellIs" dxfId="51" priority="72" operator="equal">
      <formula>0</formula>
    </cfRule>
  </conditionalFormatting>
  <conditionalFormatting sqref="C162:D164 D150:D152 D172:D201 D207 D213:D214 E66:E123 G66:G123">
    <cfRule type="cellIs" dxfId="50" priority="71" operator="equal">
      <formula>0</formula>
    </cfRule>
  </conditionalFormatting>
  <conditionalFormatting sqref="E162:E164">
    <cfRule type="cellIs" dxfId="49" priority="70" operator="equal">
      <formula>0</formula>
    </cfRule>
  </conditionalFormatting>
  <conditionalFormatting sqref="C150:C152">
    <cfRule type="cellIs" dxfId="48" priority="69" operator="equal">
      <formula>0</formula>
    </cfRule>
  </conditionalFormatting>
  <conditionalFormatting sqref="E150:E152">
    <cfRule type="cellIs" dxfId="47" priority="68" operator="equal">
      <formula>0</formula>
    </cfRule>
  </conditionalFormatting>
  <conditionalFormatting sqref="C172:C201 C207 C213:C214">
    <cfRule type="cellIs" dxfId="46" priority="67" operator="equal">
      <formula>0</formula>
    </cfRule>
  </conditionalFormatting>
  <conditionalFormatting sqref="E172:E201 E207 E213:E214">
    <cfRule type="cellIs" dxfId="45" priority="66" operator="equal">
      <formula>0</formula>
    </cfRule>
  </conditionalFormatting>
  <conditionalFormatting sqref="C217">
    <cfRule type="cellIs" dxfId="44" priority="65" operator="equal">
      <formula>0</formula>
    </cfRule>
  </conditionalFormatting>
  <conditionalFormatting sqref="E217">
    <cfRule type="cellIs" dxfId="43" priority="64" operator="equal">
      <formula>0</formula>
    </cfRule>
  </conditionalFormatting>
  <conditionalFormatting sqref="E125:J125 F4:F123 H4:J123">
    <cfRule type="cellIs" dxfId="42" priority="63" operator="equal">
      <formula>0</formula>
    </cfRule>
  </conditionalFormatting>
  <conditionalFormatting sqref="K125 K4:K123">
    <cfRule type="cellIs" dxfId="41" priority="61" operator="equal">
      <formula>"Total Exit"</formula>
    </cfRule>
    <cfRule type="cellIs" dxfId="40" priority="62" operator="equal">
      <formula>"New Buy"</formula>
    </cfRule>
  </conditionalFormatting>
  <conditionalFormatting sqref="K125 K4:K123">
    <cfRule type="cellIs" dxfId="39" priority="60" operator="equal">
      <formula>"Partial Sell"</formula>
    </cfRule>
  </conditionalFormatting>
  <conditionalFormatting sqref="D202:D206">
    <cfRule type="cellIs" dxfId="38" priority="55" operator="equal">
      <formula>0</formula>
    </cfRule>
  </conditionalFormatting>
  <conditionalFormatting sqref="C202:C206">
    <cfRule type="cellIs" dxfId="37" priority="54" operator="equal">
      <formula>0</formula>
    </cfRule>
  </conditionalFormatting>
  <conditionalFormatting sqref="E202:E206">
    <cfRule type="cellIs" dxfId="36" priority="53" operator="equal">
      <formula>0</formula>
    </cfRule>
  </conditionalFormatting>
  <conditionalFormatting sqref="E4:E65">
    <cfRule type="cellIs" dxfId="35" priority="45" operator="equal">
      <formula>0</formula>
    </cfRule>
  </conditionalFormatting>
  <conditionalFormatting sqref="G4:G65">
    <cfRule type="cellIs" dxfId="34" priority="44" operator="equal">
      <formula>0</formula>
    </cfRule>
  </conditionalFormatting>
  <conditionalFormatting sqref="E128:F128">
    <cfRule type="cellIs" dxfId="33" priority="43" operator="equal">
      <formula>0</formula>
    </cfRule>
  </conditionalFormatting>
  <conditionalFormatting sqref="E129:F129">
    <cfRule type="cellIs" dxfId="32" priority="42" operator="equal">
      <formula>0</formula>
    </cfRule>
  </conditionalFormatting>
  <conditionalFormatting sqref="G129">
    <cfRule type="cellIs" dxfId="31" priority="40" operator="equal">
      <formula>0</formula>
    </cfRule>
  </conditionalFormatting>
  <conditionalFormatting sqref="G128">
    <cfRule type="cellIs" dxfId="30" priority="39" operator="equal">
      <formula>0</formula>
    </cfRule>
  </conditionalFormatting>
  <conditionalFormatting sqref="H129">
    <cfRule type="cellIs" dxfId="29" priority="37" operator="equal">
      <formula>0</formula>
    </cfRule>
  </conditionalFormatting>
  <conditionalFormatting sqref="H128">
    <cfRule type="cellIs" dxfId="28" priority="34" operator="equal">
      <formula>0</formula>
    </cfRule>
  </conditionalFormatting>
  <conditionalFormatting sqref="H124:J124 F124">
    <cfRule type="cellIs" dxfId="27" priority="33" operator="equal">
      <formula>0</formula>
    </cfRule>
  </conditionalFormatting>
  <conditionalFormatting sqref="K124">
    <cfRule type="cellIs" dxfId="26" priority="31" operator="equal">
      <formula>"Total Exit"</formula>
    </cfRule>
    <cfRule type="cellIs" dxfId="25" priority="32" operator="equal">
      <formula>"New Buy"</formula>
    </cfRule>
  </conditionalFormatting>
  <conditionalFormatting sqref="K124">
    <cfRule type="cellIs" dxfId="24" priority="30" operator="equal">
      <formula>"Partial Sell"</formula>
    </cfRule>
  </conditionalFormatting>
  <conditionalFormatting sqref="E124">
    <cfRule type="cellIs" dxfId="23" priority="29" operator="equal">
      <formula>0</formula>
    </cfRule>
  </conditionalFormatting>
  <conditionalFormatting sqref="G124">
    <cfRule type="cellIs" dxfId="22" priority="28" operator="equal">
      <formula>0</formula>
    </cfRule>
  </conditionalFormatting>
  <conditionalFormatting sqref="D208:D212">
    <cfRule type="cellIs" dxfId="21" priority="27" operator="equal">
      <formula>0</formula>
    </cfRule>
  </conditionalFormatting>
  <conditionalFormatting sqref="C208:C212">
    <cfRule type="cellIs" dxfId="20" priority="26" operator="equal">
      <formula>0</formula>
    </cfRule>
  </conditionalFormatting>
  <conditionalFormatting sqref="E208:E212">
    <cfRule type="cellIs" dxfId="19" priority="25" operator="equal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G111"/>
  <sheetViews>
    <sheetView zoomScaleNormal="100" workbookViewId="0">
      <pane xSplit="1" ySplit="2" topLeftCell="B70" activePane="bottomRight" state="frozen"/>
      <selection pane="topRight" activeCell="B1" sqref="B1"/>
      <selection pane="bottomLeft" activeCell="A4" sqref="A4"/>
      <selection pane="bottomRight" activeCell="B75" sqref="B75"/>
    </sheetView>
  </sheetViews>
  <sheetFormatPr defaultRowHeight="15" x14ac:dyDescent="0.25"/>
  <cols>
    <col min="1" max="1" width="42.7109375" customWidth="1"/>
    <col min="2" max="4" width="20.5703125" style="2" customWidth="1"/>
    <col min="5" max="13" width="20.5703125" customWidth="1"/>
    <col min="15" max="15" width="34.5703125" customWidth="1"/>
    <col min="30" max="30" width="18.42578125" customWidth="1"/>
  </cols>
  <sheetData>
    <row r="1" spans="1:33" ht="21" x14ac:dyDescent="0.35">
      <c r="A1" s="30" t="e">
        <f>"Equity Portfolio as on "&amp;TEXT($O$1,"mmmm dd, yyyy")</f>
        <v>#REF!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O1" s="20" t="e">
        <f>TEXT(#REF!,"mmmm dd, yyyy")</f>
        <v>#REF!</v>
      </c>
      <c r="Q1" s="82" t="s">
        <v>225</v>
      </c>
      <c r="Y1" s="10" t="s">
        <v>223</v>
      </c>
    </row>
    <row r="2" spans="1:33" s="10" customFormat="1" ht="33.75" customHeight="1" x14ac:dyDescent="0.25">
      <c r="A2" s="11" t="s">
        <v>27</v>
      </c>
      <c r="B2" s="12" t="s">
        <v>193</v>
      </c>
      <c r="C2" s="12" t="s">
        <v>206</v>
      </c>
      <c r="D2" s="12" t="s">
        <v>207</v>
      </c>
      <c r="E2" s="12" t="s">
        <v>204</v>
      </c>
      <c r="F2" s="12" t="s">
        <v>208</v>
      </c>
      <c r="G2" s="12" t="s">
        <v>251</v>
      </c>
      <c r="H2" s="12" t="s">
        <v>191</v>
      </c>
      <c r="I2" s="12" t="s">
        <v>231</v>
      </c>
      <c r="J2" s="12" t="s">
        <v>250</v>
      </c>
      <c r="K2" s="12" t="s">
        <v>375</v>
      </c>
      <c r="L2" s="108"/>
      <c r="M2" s="108"/>
      <c r="Q2" s="10" t="str">
        <f t="shared" ref="Q2:V2" si="0">B2</f>
        <v>Shriram Aggressive Hybrid Fund</v>
      </c>
      <c r="R2" s="10" t="str">
        <f t="shared" si="0"/>
        <v>Shriram Flexi Cap Fund</v>
      </c>
      <c r="S2" s="10" t="str">
        <f t="shared" si="0"/>
        <v>Shriram ELSS Tax Saver Fund</v>
      </c>
      <c r="T2" s="10" t="str">
        <f t="shared" si="0"/>
        <v>Shriram Balanced Advantage Fund</v>
      </c>
      <c r="U2" s="10" t="str">
        <f t="shared" si="0"/>
        <v>Shriram Multi Asset Allocation Fund</v>
      </c>
      <c r="V2" s="10" t="str">
        <f t="shared" si="0"/>
        <v>Shriram Multi Sector Rotation Fund</v>
      </c>
      <c r="Y2" s="10" t="str">
        <f t="shared" ref="Y2:AD2" si="1">B2</f>
        <v>Shriram Aggressive Hybrid Fund</v>
      </c>
      <c r="Z2" s="10" t="str">
        <f t="shared" si="1"/>
        <v>Shriram Flexi Cap Fund</v>
      </c>
      <c r="AA2" s="10" t="str">
        <f t="shared" si="1"/>
        <v>Shriram ELSS Tax Saver Fund</v>
      </c>
      <c r="AB2" s="10" t="str">
        <f t="shared" si="1"/>
        <v>Shriram Balanced Advantage Fund</v>
      </c>
      <c r="AC2" s="10" t="str">
        <f t="shared" si="1"/>
        <v>Shriram Multi Asset Allocation Fund</v>
      </c>
      <c r="AD2" s="10" t="str">
        <f t="shared" si="1"/>
        <v>Shriram Multi Sector Rotation Fund</v>
      </c>
      <c r="AG2" s="10" t="s">
        <v>27</v>
      </c>
    </row>
    <row r="3" spans="1:33" x14ac:dyDescent="0.25">
      <c r="A3" s="18" t="e">
        <f>#REF!</f>
        <v>#REF!</v>
      </c>
      <c r="B3" s="6" t="e">
        <f>SUMIFS(#REF!,#REF!,B$2,#REF!,$A3)/100</f>
        <v>#REF!</v>
      </c>
      <c r="C3" s="6" t="e">
        <f>SUMIFS(#REF!,#REF!,C$2,#REF!,$A3)/100</f>
        <v>#REF!</v>
      </c>
      <c r="D3" s="6" t="e">
        <f>SUMIFS(#REF!,#REF!,D$2,#REF!,$A3)/100</f>
        <v>#REF!</v>
      </c>
      <c r="E3" s="6" t="e">
        <f>SUMIFS(#REF!,#REF!,E$2,#REF!,$A3)/100</f>
        <v>#REF!</v>
      </c>
      <c r="F3" s="6" t="e">
        <f>SUMIFS(#REF!,#REF!,F$2,#REF!,$A3)/100</f>
        <v>#REF!</v>
      </c>
      <c r="G3" s="6" t="e">
        <f>SUMIFS(#REF!,#REF!,G$2,#REF!,$A3)/100</f>
        <v>#REF!</v>
      </c>
      <c r="H3" s="6"/>
      <c r="I3" s="6"/>
      <c r="J3" s="6"/>
      <c r="K3" s="6"/>
      <c r="L3" s="34"/>
      <c r="M3" s="34"/>
      <c r="O3">
        <f>COUNTIF(C$3:C3,C3)</f>
        <v>1</v>
      </c>
      <c r="Q3" s="90" t="e">
        <f>SUMIFS(#REF!,#REF!,Q$2,#REF!,$A3)</f>
        <v>#REF!</v>
      </c>
      <c r="R3" s="90" t="e">
        <f>SUMIFS(#REF!,#REF!,R$2,#REF!,$A3)</f>
        <v>#REF!</v>
      </c>
      <c r="S3" s="90" t="e">
        <f>SUMIFS(#REF!,#REF!,S$2,#REF!,$A3)</f>
        <v>#REF!</v>
      </c>
      <c r="T3" s="90" t="e">
        <f>SUMIFS(#REF!,#REF!,T$2,#REF!,$A3)</f>
        <v>#REF!</v>
      </c>
      <c r="U3" s="90" t="e">
        <f>SUMIFS(#REF!,#REF!,U$2,#REF!,$A3)</f>
        <v>#REF!</v>
      </c>
      <c r="V3" s="90" t="e">
        <f>SUMIFS(#REF!,#REF!,V$2,#REF!,$A3)</f>
        <v>#REF!</v>
      </c>
      <c r="W3" s="90"/>
      <c r="Y3" t="e">
        <f>IF(Q3=0,"",RANK(Q3,Q$3:Q$42)+COUNTIF(Q$3:Q3,Q3)-1)</f>
        <v>#REF!</v>
      </c>
      <c r="Z3" t="e">
        <f>IF(R3=0,"",RANK(R3,R$3:R$42)+COUNTIF(R$3:R3,R3)-1)</f>
        <v>#REF!</v>
      </c>
      <c r="AA3" t="e">
        <f>IF(S3=0,"",RANK(S3,S$3:S$42)+COUNTIF(S$3:S3,S3)-1)</f>
        <v>#REF!</v>
      </c>
      <c r="AB3" t="e">
        <f>IF(T3=0,"",RANK(T3,T$3:T$42)+COUNTIF(T$3:T3,T3)-1)</f>
        <v>#REF!</v>
      </c>
      <c r="AC3" t="e">
        <f>IF(U3=0,"",RANK(U3,U$3:U$42)+COUNTIF(U$3:U3,U3)-1)</f>
        <v>#REF!</v>
      </c>
      <c r="AD3" t="e">
        <f>IF(V3=0,"",RANK(V3,V$3:V$42)+COUNTIF(V$3:V3,V3)-1)</f>
        <v>#REF!</v>
      </c>
      <c r="AG3" s="107" t="e">
        <f t="shared" ref="AG3:AG42" si="2">A3</f>
        <v>#REF!</v>
      </c>
    </row>
    <row r="4" spans="1:33" x14ac:dyDescent="0.25">
      <c r="A4" s="18" t="e">
        <f>#REF!</f>
        <v>#REF!</v>
      </c>
      <c r="B4" s="6" t="e">
        <f>SUMIFS(#REF!,#REF!,B$2,#REF!,$A4)/100</f>
        <v>#REF!</v>
      </c>
      <c r="C4" s="6" t="e">
        <f>SUMIFS(#REF!,#REF!,C$2,#REF!,$A4)/100</f>
        <v>#REF!</v>
      </c>
      <c r="D4" s="6" t="e">
        <f>SUMIFS(#REF!,#REF!,D$2,#REF!,$A4)/100</f>
        <v>#REF!</v>
      </c>
      <c r="E4" s="6" t="e">
        <f>SUMIFS(#REF!,#REF!,E$2,#REF!,$A4)/100</f>
        <v>#REF!</v>
      </c>
      <c r="F4" s="6" t="e">
        <f>SUMIFS(#REF!,#REF!,F$2,#REF!,$A4)/100</f>
        <v>#REF!</v>
      </c>
      <c r="G4" s="6" t="e">
        <f>SUMIFS(#REF!,#REF!,G$2,#REF!,$A4)/100</f>
        <v>#REF!</v>
      </c>
      <c r="H4" s="6"/>
      <c r="I4" s="6"/>
      <c r="J4" s="6"/>
      <c r="K4" s="6"/>
      <c r="L4" s="34"/>
      <c r="M4" s="34"/>
      <c r="O4">
        <f>COUNTIF(C$3:C4,C4)</f>
        <v>2</v>
      </c>
      <c r="Q4" s="90" t="e">
        <f>SUMIFS(#REF!,#REF!,Q$2,#REF!,$A4)</f>
        <v>#REF!</v>
      </c>
      <c r="R4" s="90" t="e">
        <f>SUMIFS(#REF!,#REF!,R$2,#REF!,$A4)</f>
        <v>#REF!</v>
      </c>
      <c r="S4" s="90" t="e">
        <f>SUMIFS(#REF!,#REF!,S$2,#REF!,$A4)</f>
        <v>#REF!</v>
      </c>
      <c r="T4" s="90" t="e">
        <f>SUMIFS(#REF!,#REF!,T$2,#REF!,$A4)</f>
        <v>#REF!</v>
      </c>
      <c r="U4" s="90" t="e">
        <f>SUMIFS(#REF!,#REF!,U$2,#REF!,$A4)</f>
        <v>#REF!</v>
      </c>
      <c r="V4" s="90" t="e">
        <f>SUMIFS(#REF!,#REF!,V$2,#REF!,$A4)</f>
        <v>#REF!</v>
      </c>
      <c r="W4" s="90"/>
      <c r="Y4" t="e">
        <f>IF(Q4=0,"",RANK(Q4,Q$3:Q$42)+COUNTIF(Q$3:Q4,Q4)-1)</f>
        <v>#REF!</v>
      </c>
      <c r="Z4" t="e">
        <f>IF(R4=0,"",RANK(R4,R$3:R$42)+COUNTIF(R$3:R4,R4)-1)</f>
        <v>#REF!</v>
      </c>
      <c r="AA4" t="e">
        <f>IF(S4=0,"",RANK(S4,S$3:S$42)+COUNTIF(S$3:S4,S4)-1)</f>
        <v>#REF!</v>
      </c>
      <c r="AB4" t="e">
        <f>IF(T4=0,"",RANK(T4,T$3:T$42)+COUNTIF(T$3:T4,T4)-1)</f>
        <v>#REF!</v>
      </c>
      <c r="AC4" t="e">
        <f>IF(U4=0,"",RANK(U4,U$3:U$42)+COUNTIF(U$3:U4,U4)-1)</f>
        <v>#REF!</v>
      </c>
      <c r="AD4" t="e">
        <f>IF(V4=0,"",RANK(V4,V$3:V$42)+COUNTIF(V$3:V4,V4)-1)</f>
        <v>#REF!</v>
      </c>
      <c r="AG4" s="107" t="e">
        <f t="shared" si="2"/>
        <v>#REF!</v>
      </c>
    </row>
    <row r="5" spans="1:33" x14ac:dyDescent="0.25">
      <c r="A5" s="18" t="e">
        <f>#REF!</f>
        <v>#REF!</v>
      </c>
      <c r="B5" s="6" t="e">
        <f>SUMIFS(#REF!,#REF!,B$2,#REF!,$A5)/100</f>
        <v>#REF!</v>
      </c>
      <c r="C5" s="6" t="e">
        <f>SUMIFS(#REF!,#REF!,C$2,#REF!,$A5)/100</f>
        <v>#REF!</v>
      </c>
      <c r="D5" s="6" t="e">
        <f>SUMIFS(#REF!,#REF!,D$2,#REF!,$A5)/100</f>
        <v>#REF!</v>
      </c>
      <c r="E5" s="6" t="e">
        <f>SUMIFS(#REF!,#REF!,E$2,#REF!,$A5)/100</f>
        <v>#REF!</v>
      </c>
      <c r="F5" s="6" t="e">
        <f>SUMIFS(#REF!,#REF!,F$2,#REF!,$A5)/100</f>
        <v>#REF!</v>
      </c>
      <c r="G5" s="6" t="e">
        <f>SUMIFS(#REF!,#REF!,G$2,#REF!,$A5)/100</f>
        <v>#REF!</v>
      </c>
      <c r="H5" s="6"/>
      <c r="I5" s="6"/>
      <c r="J5" s="6"/>
      <c r="K5" s="6"/>
      <c r="L5" s="34"/>
      <c r="M5" s="34"/>
      <c r="O5">
        <f>COUNTIF(C$3:C5,C5)</f>
        <v>3</v>
      </c>
      <c r="Q5" s="90" t="e">
        <f>SUMIFS(#REF!,#REF!,Q$2,#REF!,$A5)</f>
        <v>#REF!</v>
      </c>
      <c r="R5" s="90" t="e">
        <f>SUMIFS(#REF!,#REF!,R$2,#REF!,$A5)</f>
        <v>#REF!</v>
      </c>
      <c r="S5" s="90" t="e">
        <f>SUMIFS(#REF!,#REF!,S$2,#REF!,$A5)</f>
        <v>#REF!</v>
      </c>
      <c r="T5" s="90" t="e">
        <f>SUMIFS(#REF!,#REF!,T$2,#REF!,$A5)</f>
        <v>#REF!</v>
      </c>
      <c r="U5" s="90" t="e">
        <f>SUMIFS(#REF!,#REF!,U$2,#REF!,$A5)</f>
        <v>#REF!</v>
      </c>
      <c r="V5" s="90" t="e">
        <f>SUMIFS(#REF!,#REF!,V$2,#REF!,$A5)</f>
        <v>#REF!</v>
      </c>
      <c r="W5" s="90"/>
      <c r="Y5" t="e">
        <f>IF(Q5=0,"",RANK(Q5,Q$3:Q$42)+COUNTIF(Q$3:Q5,Q5)-1)</f>
        <v>#REF!</v>
      </c>
      <c r="Z5" t="e">
        <f>IF(R5=0,"",RANK(R5,R$3:R$42)+COUNTIF(R$3:R5,R5)-1)</f>
        <v>#REF!</v>
      </c>
      <c r="AA5" t="e">
        <f>IF(S5=0,"",RANK(S5,S$3:S$42)+COUNTIF(S$3:S5,S5)-1)</f>
        <v>#REF!</v>
      </c>
      <c r="AB5" t="e">
        <f>IF(T5=0,"",RANK(T5,T$3:T$42)+COUNTIF(T$3:T5,T5)-1)</f>
        <v>#REF!</v>
      </c>
      <c r="AC5" t="e">
        <f>IF(U5=0,"",RANK(U5,U$3:U$42)+COUNTIF(U$3:U5,U5)-1)</f>
        <v>#REF!</v>
      </c>
      <c r="AD5" t="e">
        <f>IF(V5=0,"",RANK(V5,V$3:V$42)+COUNTIF(V$3:V5,V5)-1)</f>
        <v>#REF!</v>
      </c>
      <c r="AG5" s="107" t="e">
        <f t="shared" si="2"/>
        <v>#REF!</v>
      </c>
    </row>
    <row r="6" spans="1:33" x14ac:dyDescent="0.25">
      <c r="A6" s="18" t="e">
        <f>#REF!</f>
        <v>#REF!</v>
      </c>
      <c r="B6" s="6" t="e">
        <f>SUMIFS(#REF!,#REF!,B$2,#REF!,$A6)/100</f>
        <v>#REF!</v>
      </c>
      <c r="C6" s="6" t="e">
        <f>SUMIFS(#REF!,#REF!,C$2,#REF!,$A6)/100</f>
        <v>#REF!</v>
      </c>
      <c r="D6" s="6" t="e">
        <f>SUMIFS(#REF!,#REF!,D$2,#REF!,$A6)/100</f>
        <v>#REF!</v>
      </c>
      <c r="E6" s="6" t="e">
        <f>SUMIFS(#REF!,#REF!,E$2,#REF!,$A6)/100</f>
        <v>#REF!</v>
      </c>
      <c r="F6" s="6" t="e">
        <f>SUMIFS(#REF!,#REF!,F$2,#REF!,$A6)/100</f>
        <v>#REF!</v>
      </c>
      <c r="G6" s="6" t="e">
        <f>SUMIFS(#REF!,#REF!,G$2,#REF!,$A6)/100</f>
        <v>#REF!</v>
      </c>
      <c r="H6" s="6"/>
      <c r="I6" s="6"/>
      <c r="J6" s="6"/>
      <c r="K6" s="6"/>
      <c r="L6" s="34"/>
      <c r="M6" s="34"/>
      <c r="O6">
        <f>COUNTIF(C$3:C6,C6)</f>
        <v>4</v>
      </c>
      <c r="Q6" s="90" t="e">
        <f>SUMIFS(#REF!,#REF!,Q$2,#REF!,$A6)</f>
        <v>#REF!</v>
      </c>
      <c r="R6" s="90" t="e">
        <f>SUMIFS(#REF!,#REF!,R$2,#REF!,$A6)</f>
        <v>#REF!</v>
      </c>
      <c r="S6" s="90" t="e">
        <f>SUMIFS(#REF!,#REF!,S$2,#REF!,$A6)</f>
        <v>#REF!</v>
      </c>
      <c r="T6" s="90" t="e">
        <f>SUMIFS(#REF!,#REF!,T$2,#REF!,$A6)</f>
        <v>#REF!</v>
      </c>
      <c r="U6" s="90" t="e">
        <f>SUMIFS(#REF!,#REF!,U$2,#REF!,$A6)</f>
        <v>#REF!</v>
      </c>
      <c r="V6" s="90" t="e">
        <f>SUMIFS(#REF!,#REF!,V$2,#REF!,$A6)</f>
        <v>#REF!</v>
      </c>
      <c r="W6" s="90"/>
      <c r="Y6" t="e">
        <f>IF(Q6=0,"",RANK(Q6,Q$3:Q$42)+COUNTIF(Q$3:Q6,Q6)-1)</f>
        <v>#REF!</v>
      </c>
      <c r="Z6" t="e">
        <f>IF(R6=0,"",RANK(R6,R$3:R$42)+COUNTIF(R$3:R6,R6)-1)</f>
        <v>#REF!</v>
      </c>
      <c r="AA6" t="e">
        <f>IF(S6=0,"",RANK(S6,S$3:S$42)+COUNTIF(S$3:S6,S6)-1)</f>
        <v>#REF!</v>
      </c>
      <c r="AB6" t="e">
        <f>IF(T6=0,"",RANK(T6,T$3:T$42)+COUNTIF(T$3:T6,T6)-1)</f>
        <v>#REF!</v>
      </c>
      <c r="AC6" t="e">
        <f>IF(U6=0,"",RANK(U6,U$3:U$42)+COUNTIF(U$3:U6,U6)-1)</f>
        <v>#REF!</v>
      </c>
      <c r="AD6" t="e">
        <f>IF(V6=0,"",RANK(V6,V$3:V$42)+COUNTIF(V$3:V6,V6)-1)</f>
        <v>#REF!</v>
      </c>
      <c r="AG6" s="107" t="e">
        <f t="shared" si="2"/>
        <v>#REF!</v>
      </c>
    </row>
    <row r="7" spans="1:33" x14ac:dyDescent="0.25">
      <c r="A7" s="18" t="e">
        <f>#REF!</f>
        <v>#REF!</v>
      </c>
      <c r="B7" s="6" t="e">
        <f>SUMIFS(#REF!,#REF!,B$2,#REF!,$A7)/100</f>
        <v>#REF!</v>
      </c>
      <c r="C7" s="6" t="e">
        <f>SUMIFS(#REF!,#REF!,C$2,#REF!,$A7)/100</f>
        <v>#REF!</v>
      </c>
      <c r="D7" s="6" t="e">
        <f>SUMIFS(#REF!,#REF!,D$2,#REF!,$A7)/100</f>
        <v>#REF!</v>
      </c>
      <c r="E7" s="6" t="e">
        <f>SUMIFS(#REF!,#REF!,E$2,#REF!,$A7)/100</f>
        <v>#REF!</v>
      </c>
      <c r="F7" s="6" t="e">
        <f>SUMIFS(#REF!,#REF!,F$2,#REF!,$A7)/100</f>
        <v>#REF!</v>
      </c>
      <c r="G7" s="6" t="e">
        <f>SUMIFS(#REF!,#REF!,G$2,#REF!,$A7)/100</f>
        <v>#REF!</v>
      </c>
      <c r="H7" s="6"/>
      <c r="I7" s="6"/>
      <c r="J7" s="6"/>
      <c r="K7" s="6"/>
      <c r="L7" s="34"/>
      <c r="M7" s="34"/>
      <c r="O7">
        <f>COUNTIF(C$3:C7,C7)</f>
        <v>5</v>
      </c>
      <c r="Q7" s="90" t="e">
        <f>SUMIFS(#REF!,#REF!,Q$2,#REF!,$A7)</f>
        <v>#REF!</v>
      </c>
      <c r="R7" s="90" t="e">
        <f>SUMIFS(#REF!,#REF!,R$2,#REF!,$A7)</f>
        <v>#REF!</v>
      </c>
      <c r="S7" s="90" t="e">
        <f>SUMIFS(#REF!,#REF!,S$2,#REF!,$A7)</f>
        <v>#REF!</v>
      </c>
      <c r="T7" s="90" t="e">
        <f>SUMIFS(#REF!,#REF!,T$2,#REF!,$A7)</f>
        <v>#REF!</v>
      </c>
      <c r="U7" s="90" t="e">
        <f>SUMIFS(#REF!,#REF!,U$2,#REF!,$A7)</f>
        <v>#REF!</v>
      </c>
      <c r="V7" s="90" t="e">
        <f>SUMIFS(#REF!,#REF!,V$2,#REF!,$A7)</f>
        <v>#REF!</v>
      </c>
      <c r="W7" s="90"/>
      <c r="Y7" t="e">
        <f>IF(Q7=0,"",RANK(Q7,Q$3:Q$42)+COUNTIF(Q$3:Q7,Q7)-1)</f>
        <v>#REF!</v>
      </c>
      <c r="Z7" t="e">
        <f>IF(R7=0,"",RANK(R7,R$3:R$42)+COUNTIF(R$3:R7,R7)-1)</f>
        <v>#REF!</v>
      </c>
      <c r="AA7" t="e">
        <f>IF(S7=0,"",RANK(S7,S$3:S$42)+COUNTIF(S$3:S7,S7)-1)</f>
        <v>#REF!</v>
      </c>
      <c r="AB7" t="e">
        <f>IF(T7=0,"",RANK(T7,T$3:T$42)+COUNTIF(T$3:T7,T7)-1)</f>
        <v>#REF!</v>
      </c>
      <c r="AC7" t="e">
        <f>IF(U7=0,"",RANK(U7,U$3:U$42)+COUNTIF(U$3:U7,U7)-1)</f>
        <v>#REF!</v>
      </c>
      <c r="AD7" t="e">
        <f>IF(V7=0,"",RANK(V7,V$3:V$42)+COUNTIF(V$3:V7,V7)-1)</f>
        <v>#REF!</v>
      </c>
      <c r="AG7" s="107" t="e">
        <f t="shared" si="2"/>
        <v>#REF!</v>
      </c>
    </row>
    <row r="8" spans="1:33" x14ac:dyDescent="0.25">
      <c r="A8" s="18" t="e">
        <f>#REF!</f>
        <v>#REF!</v>
      </c>
      <c r="B8" s="6" t="e">
        <f>SUMIFS(#REF!,#REF!,B$2,#REF!,$A8)/100</f>
        <v>#REF!</v>
      </c>
      <c r="C8" s="6" t="e">
        <f>SUMIFS(#REF!,#REF!,C$2,#REF!,$A8)/100</f>
        <v>#REF!</v>
      </c>
      <c r="D8" s="6" t="e">
        <f>SUMIFS(#REF!,#REF!,D$2,#REF!,$A8)/100</f>
        <v>#REF!</v>
      </c>
      <c r="E8" s="6" t="e">
        <f>SUMIFS(#REF!,#REF!,E$2,#REF!,$A8)/100</f>
        <v>#REF!</v>
      </c>
      <c r="F8" s="6" t="e">
        <f>SUMIFS(#REF!,#REF!,F$2,#REF!,$A8)/100</f>
        <v>#REF!</v>
      </c>
      <c r="G8" s="6" t="e">
        <f>SUMIFS(#REF!,#REF!,G$2,#REF!,$A8)/100</f>
        <v>#REF!</v>
      </c>
      <c r="H8" s="6"/>
      <c r="I8" s="6"/>
      <c r="J8" s="6"/>
      <c r="K8" s="6"/>
      <c r="L8" s="34"/>
      <c r="M8" s="34"/>
      <c r="O8">
        <f>COUNTIF(C$3:C8,C8)</f>
        <v>6</v>
      </c>
      <c r="Q8" s="90" t="e">
        <f>SUMIFS(#REF!,#REF!,Q$2,#REF!,$A8)</f>
        <v>#REF!</v>
      </c>
      <c r="R8" s="90" t="e">
        <f>SUMIFS(#REF!,#REF!,R$2,#REF!,$A8)</f>
        <v>#REF!</v>
      </c>
      <c r="S8" s="90" t="e">
        <f>SUMIFS(#REF!,#REF!,S$2,#REF!,$A8)</f>
        <v>#REF!</v>
      </c>
      <c r="T8" s="90" t="e">
        <f>SUMIFS(#REF!,#REF!,T$2,#REF!,$A8)</f>
        <v>#REF!</v>
      </c>
      <c r="U8" s="90" t="e">
        <f>SUMIFS(#REF!,#REF!,U$2,#REF!,$A8)</f>
        <v>#REF!</v>
      </c>
      <c r="V8" s="90" t="e">
        <f>SUMIFS(#REF!,#REF!,V$2,#REF!,$A8)</f>
        <v>#REF!</v>
      </c>
      <c r="W8" s="90"/>
      <c r="Y8" t="e">
        <f>IF(Q8=0,"",RANK(Q8,Q$3:Q$42)+COUNTIF(Q$3:Q8,Q8)-1)</f>
        <v>#REF!</v>
      </c>
      <c r="Z8" t="e">
        <f>IF(R8=0,"",RANK(R8,R$3:R$42)+COUNTIF(R$3:R8,R8)-1)</f>
        <v>#REF!</v>
      </c>
      <c r="AA8" t="e">
        <f>IF(S8=0,"",RANK(S8,S$3:S$42)+COUNTIF(S$3:S8,S8)-1)</f>
        <v>#REF!</v>
      </c>
      <c r="AB8" t="e">
        <f>IF(T8=0,"",RANK(T8,T$3:T$42)+COUNTIF(T$3:T8,T8)-1)</f>
        <v>#REF!</v>
      </c>
      <c r="AC8" t="e">
        <f>IF(U8=0,"",RANK(U8,U$3:U$42)+COUNTIF(U$3:U8,U8)-1)</f>
        <v>#REF!</v>
      </c>
      <c r="AD8" t="e">
        <f>IF(V8=0,"",RANK(V8,V$3:V$42)+COUNTIF(V$3:V8,V8)-1)</f>
        <v>#REF!</v>
      </c>
      <c r="AG8" s="107" t="e">
        <f t="shared" si="2"/>
        <v>#REF!</v>
      </c>
    </row>
    <row r="9" spans="1:33" x14ac:dyDescent="0.25">
      <c r="A9" s="18" t="e">
        <f>#REF!</f>
        <v>#REF!</v>
      </c>
      <c r="B9" s="6" t="e">
        <f>SUMIFS(#REF!,#REF!,B$2,#REF!,$A9)/100</f>
        <v>#REF!</v>
      </c>
      <c r="C9" s="6" t="e">
        <f>SUMIFS(#REF!,#REF!,C$2,#REF!,$A9)/100</f>
        <v>#REF!</v>
      </c>
      <c r="D9" s="6" t="e">
        <f>SUMIFS(#REF!,#REF!,D$2,#REF!,$A9)/100</f>
        <v>#REF!</v>
      </c>
      <c r="E9" s="6" t="e">
        <f>SUMIFS(#REF!,#REF!,E$2,#REF!,$A9)/100</f>
        <v>#REF!</v>
      </c>
      <c r="F9" s="6" t="e">
        <f>SUMIFS(#REF!,#REF!,F$2,#REF!,$A9)/100</f>
        <v>#REF!</v>
      </c>
      <c r="G9" s="6" t="e">
        <f>SUMIFS(#REF!,#REF!,G$2,#REF!,$A9)/100</f>
        <v>#REF!</v>
      </c>
      <c r="H9" s="6"/>
      <c r="I9" s="6"/>
      <c r="J9" s="6"/>
      <c r="K9" s="6"/>
      <c r="L9" s="34"/>
      <c r="M9" s="34"/>
      <c r="O9">
        <f>COUNTIF(C$3:C9,C9)</f>
        <v>7</v>
      </c>
      <c r="Q9" s="90" t="e">
        <f>SUMIFS(#REF!,#REF!,Q$2,#REF!,$A9)</f>
        <v>#REF!</v>
      </c>
      <c r="R9" s="90" t="e">
        <f>SUMIFS(#REF!,#REF!,R$2,#REF!,$A9)</f>
        <v>#REF!</v>
      </c>
      <c r="S9" s="90" t="e">
        <f>SUMIFS(#REF!,#REF!,S$2,#REF!,$A9)</f>
        <v>#REF!</v>
      </c>
      <c r="T9" s="90" t="e">
        <f>SUMIFS(#REF!,#REF!,T$2,#REF!,$A9)</f>
        <v>#REF!</v>
      </c>
      <c r="U9" s="90" t="e">
        <f>SUMIFS(#REF!,#REF!,U$2,#REF!,$A9)</f>
        <v>#REF!</v>
      </c>
      <c r="V9" s="90" t="e">
        <f>SUMIFS(#REF!,#REF!,V$2,#REF!,$A9)</f>
        <v>#REF!</v>
      </c>
      <c r="W9" s="90"/>
      <c r="Y9" t="e">
        <f>IF(Q9=0,"",RANK(Q9,Q$3:Q$42)+COUNTIF(Q$3:Q9,Q9)-1)</f>
        <v>#REF!</v>
      </c>
      <c r="Z9" t="e">
        <f>IF(R9=0,"",RANK(R9,R$3:R$42)+COUNTIF(R$3:R9,R9)-1)</f>
        <v>#REF!</v>
      </c>
      <c r="AA9" t="e">
        <f>IF(S9=0,"",RANK(S9,S$3:S$42)+COUNTIF(S$3:S9,S9)-1)</f>
        <v>#REF!</v>
      </c>
      <c r="AB9" t="e">
        <f>IF(T9=0,"",RANK(T9,T$3:T$42)+COUNTIF(T$3:T9,T9)-1)</f>
        <v>#REF!</v>
      </c>
      <c r="AC9" t="e">
        <f>IF(U9=0,"",RANK(U9,U$3:U$42)+COUNTIF(U$3:U9,U9)-1)</f>
        <v>#REF!</v>
      </c>
      <c r="AD9" t="e">
        <f>IF(V9=0,"",RANK(V9,V$3:V$42)+COUNTIF(V$3:V9,V9)-1)</f>
        <v>#REF!</v>
      </c>
      <c r="AG9" s="107" t="e">
        <f t="shared" si="2"/>
        <v>#REF!</v>
      </c>
    </row>
    <row r="10" spans="1:33" x14ac:dyDescent="0.25">
      <c r="A10" s="18" t="e">
        <f>#REF!</f>
        <v>#REF!</v>
      </c>
      <c r="B10" s="6" t="e">
        <f>SUMIFS(#REF!,#REF!,B$2,#REF!,$A10)/100</f>
        <v>#REF!</v>
      </c>
      <c r="C10" s="6" t="e">
        <f>SUMIFS(#REF!,#REF!,C$2,#REF!,$A10)/100</f>
        <v>#REF!</v>
      </c>
      <c r="D10" s="6" t="e">
        <f>SUMIFS(#REF!,#REF!,D$2,#REF!,$A10)/100</f>
        <v>#REF!</v>
      </c>
      <c r="E10" s="6" t="e">
        <f>SUMIFS(#REF!,#REF!,E$2,#REF!,$A10)/100</f>
        <v>#REF!</v>
      </c>
      <c r="F10" s="6" t="e">
        <f>SUMIFS(#REF!,#REF!,F$2,#REF!,$A10)/100</f>
        <v>#REF!</v>
      </c>
      <c r="G10" s="6" t="e">
        <f>SUMIFS(#REF!,#REF!,G$2,#REF!,$A10)/100</f>
        <v>#REF!</v>
      </c>
      <c r="H10" s="6"/>
      <c r="I10" s="6"/>
      <c r="J10" s="6"/>
      <c r="K10" s="6"/>
      <c r="L10" s="34"/>
      <c r="M10" s="34"/>
      <c r="O10">
        <f>COUNTIF(C$3:C10,C10)</f>
        <v>8</v>
      </c>
      <c r="Q10" s="90" t="e">
        <f>SUMIFS(#REF!,#REF!,Q$2,#REF!,$A10)</f>
        <v>#REF!</v>
      </c>
      <c r="R10" s="90" t="e">
        <f>SUMIFS(#REF!,#REF!,R$2,#REF!,$A10)</f>
        <v>#REF!</v>
      </c>
      <c r="S10" s="90" t="e">
        <f>SUMIFS(#REF!,#REF!,S$2,#REF!,$A10)</f>
        <v>#REF!</v>
      </c>
      <c r="T10" s="90" t="e">
        <f>SUMIFS(#REF!,#REF!,T$2,#REF!,$A10)</f>
        <v>#REF!</v>
      </c>
      <c r="U10" s="90" t="e">
        <f>SUMIFS(#REF!,#REF!,U$2,#REF!,$A10)</f>
        <v>#REF!</v>
      </c>
      <c r="V10" s="90" t="e">
        <f>SUMIFS(#REF!,#REF!,V$2,#REF!,$A10)</f>
        <v>#REF!</v>
      </c>
      <c r="W10" s="90"/>
      <c r="Y10" t="e">
        <f>IF(Q10=0,"",RANK(Q10,Q$3:Q$42)+COUNTIF(Q$3:Q10,Q10)-1)</f>
        <v>#REF!</v>
      </c>
      <c r="Z10" t="e">
        <f>IF(R10=0,"",RANK(R10,R$3:R$42)+COUNTIF(R$3:R10,R10)-1)</f>
        <v>#REF!</v>
      </c>
      <c r="AA10" t="e">
        <f>IF(S10=0,"",RANK(S10,S$3:S$42)+COUNTIF(S$3:S10,S10)-1)</f>
        <v>#REF!</v>
      </c>
      <c r="AB10" t="e">
        <f>IF(T10=0,"",RANK(T10,T$3:T$42)+COUNTIF(T$3:T10,T10)-1)</f>
        <v>#REF!</v>
      </c>
      <c r="AC10" t="e">
        <f>IF(U10=0,"",RANK(U10,U$3:U$42)+COUNTIF(U$3:U10,U10)-1)</f>
        <v>#REF!</v>
      </c>
      <c r="AD10" t="e">
        <f>IF(V10=0,"",RANK(V10,V$3:V$42)+COUNTIF(V$3:V10,V10)-1)</f>
        <v>#REF!</v>
      </c>
      <c r="AG10" s="107" t="e">
        <f t="shared" si="2"/>
        <v>#REF!</v>
      </c>
    </row>
    <row r="11" spans="1:33" x14ac:dyDescent="0.25">
      <c r="A11" s="18" t="e">
        <f>#REF!</f>
        <v>#REF!</v>
      </c>
      <c r="B11" s="6" t="e">
        <f>SUMIFS(#REF!,#REF!,B$2,#REF!,$A11)/100</f>
        <v>#REF!</v>
      </c>
      <c r="C11" s="6" t="e">
        <f>SUMIFS(#REF!,#REF!,C$2,#REF!,$A11)/100</f>
        <v>#REF!</v>
      </c>
      <c r="D11" s="6" t="e">
        <f>SUMIFS(#REF!,#REF!,D$2,#REF!,$A11)/100</f>
        <v>#REF!</v>
      </c>
      <c r="E11" s="6" t="e">
        <f>SUMIFS(#REF!,#REF!,E$2,#REF!,$A11)/100</f>
        <v>#REF!</v>
      </c>
      <c r="F11" s="6" t="e">
        <f>SUMIFS(#REF!,#REF!,F$2,#REF!,$A11)/100</f>
        <v>#REF!</v>
      </c>
      <c r="G11" s="6" t="e">
        <f>SUMIFS(#REF!,#REF!,G$2,#REF!,$A11)/100</f>
        <v>#REF!</v>
      </c>
      <c r="H11" s="6"/>
      <c r="I11" s="6"/>
      <c r="J11" s="6"/>
      <c r="K11" s="6"/>
      <c r="L11" s="34"/>
      <c r="M11" s="34"/>
      <c r="O11">
        <f>COUNTIF(C$3:C11,C11)</f>
        <v>9</v>
      </c>
      <c r="Q11" s="90" t="e">
        <f>SUMIFS(#REF!,#REF!,Q$2,#REF!,$A11)</f>
        <v>#REF!</v>
      </c>
      <c r="R11" s="90" t="e">
        <f>SUMIFS(#REF!,#REF!,R$2,#REF!,$A11)</f>
        <v>#REF!</v>
      </c>
      <c r="S11" s="90" t="e">
        <f>SUMIFS(#REF!,#REF!,S$2,#REF!,$A11)</f>
        <v>#REF!</v>
      </c>
      <c r="T11" s="90" t="e">
        <f>SUMIFS(#REF!,#REF!,T$2,#REF!,$A11)</f>
        <v>#REF!</v>
      </c>
      <c r="U11" s="90" t="e">
        <f>SUMIFS(#REF!,#REF!,U$2,#REF!,$A11)</f>
        <v>#REF!</v>
      </c>
      <c r="V11" s="90" t="e">
        <f>SUMIFS(#REF!,#REF!,V$2,#REF!,$A11)</f>
        <v>#REF!</v>
      </c>
      <c r="W11" s="90"/>
      <c r="Y11" t="e">
        <f>IF(Q11=0,"",RANK(Q11,Q$3:Q$42)+COUNTIF(Q$3:Q11,Q11)-1)</f>
        <v>#REF!</v>
      </c>
      <c r="Z11" t="e">
        <f>IF(R11=0,"",RANK(R11,R$3:R$42)+COUNTIF(R$3:R11,R11)-1)</f>
        <v>#REF!</v>
      </c>
      <c r="AA11" t="e">
        <f>IF(S11=0,"",RANK(S11,S$3:S$42)+COUNTIF(S$3:S11,S11)-1)</f>
        <v>#REF!</v>
      </c>
      <c r="AB11" t="e">
        <f>IF(T11=0,"",RANK(T11,T$3:T$42)+COUNTIF(T$3:T11,T11)-1)</f>
        <v>#REF!</v>
      </c>
      <c r="AC11" t="e">
        <f>IF(U11=0,"",RANK(U11,U$3:U$42)+COUNTIF(U$3:U11,U11)-1)</f>
        <v>#REF!</v>
      </c>
      <c r="AD11" t="e">
        <f>IF(V11=0,"",RANK(V11,V$3:V$42)+COUNTIF(V$3:V11,V11)-1)</f>
        <v>#REF!</v>
      </c>
      <c r="AG11" s="107" t="e">
        <f t="shared" si="2"/>
        <v>#REF!</v>
      </c>
    </row>
    <row r="12" spans="1:33" x14ac:dyDescent="0.25">
      <c r="A12" s="18" t="e">
        <f>#REF!</f>
        <v>#REF!</v>
      </c>
      <c r="B12" s="6" t="e">
        <f>SUMIFS(#REF!,#REF!,B$2,#REF!,$A12)/100</f>
        <v>#REF!</v>
      </c>
      <c r="C12" s="6" t="e">
        <f>SUMIFS(#REF!,#REF!,C$2,#REF!,$A12)/100</f>
        <v>#REF!</v>
      </c>
      <c r="D12" s="6" t="e">
        <f>SUMIFS(#REF!,#REF!,D$2,#REF!,$A12)/100</f>
        <v>#REF!</v>
      </c>
      <c r="E12" s="6" t="e">
        <f>SUMIFS(#REF!,#REF!,E$2,#REF!,$A12)/100</f>
        <v>#REF!</v>
      </c>
      <c r="F12" s="6" t="e">
        <f>SUMIFS(#REF!,#REF!,F$2,#REF!,$A12)/100</f>
        <v>#REF!</v>
      </c>
      <c r="G12" s="6" t="e">
        <f>SUMIFS(#REF!,#REF!,G$2,#REF!,$A12)/100</f>
        <v>#REF!</v>
      </c>
      <c r="H12" s="6"/>
      <c r="I12" s="6"/>
      <c r="J12" s="6"/>
      <c r="K12" s="6"/>
      <c r="L12" s="34"/>
      <c r="M12" s="34"/>
      <c r="O12">
        <f>COUNTIF(C$3:C12,C12)</f>
        <v>10</v>
      </c>
      <c r="Q12" s="90" t="e">
        <f>SUMIFS(#REF!,#REF!,Q$2,#REF!,$A12)</f>
        <v>#REF!</v>
      </c>
      <c r="R12" s="90" t="e">
        <f>SUMIFS(#REF!,#REF!,R$2,#REF!,$A12)</f>
        <v>#REF!</v>
      </c>
      <c r="S12" s="90" t="e">
        <f>SUMIFS(#REF!,#REF!,S$2,#REF!,$A12)</f>
        <v>#REF!</v>
      </c>
      <c r="T12" s="90" t="e">
        <f>SUMIFS(#REF!,#REF!,T$2,#REF!,$A12)</f>
        <v>#REF!</v>
      </c>
      <c r="U12" s="90" t="e">
        <f>SUMIFS(#REF!,#REF!,U$2,#REF!,$A12)</f>
        <v>#REF!</v>
      </c>
      <c r="V12" s="90" t="e">
        <f>SUMIFS(#REF!,#REF!,V$2,#REF!,$A12)</f>
        <v>#REF!</v>
      </c>
      <c r="W12" s="90"/>
      <c r="Y12" t="e">
        <f>IF(Q12=0,"",RANK(Q12,Q$3:Q$42)+COUNTIF(Q$3:Q12,Q12)-1)</f>
        <v>#REF!</v>
      </c>
      <c r="Z12" t="e">
        <f>IF(R12=0,"",RANK(R12,R$3:R$42)+COUNTIF(R$3:R12,R12)-1)</f>
        <v>#REF!</v>
      </c>
      <c r="AA12" t="e">
        <f>IF(S12=0,"",RANK(S12,S$3:S$42)+COUNTIF(S$3:S12,S12)-1)</f>
        <v>#REF!</v>
      </c>
      <c r="AB12" t="e">
        <f>IF(T12=0,"",RANK(T12,T$3:T$42)+COUNTIF(T$3:T12,T12)-1)</f>
        <v>#REF!</v>
      </c>
      <c r="AC12" t="e">
        <f>IF(U12=0,"",RANK(U12,U$3:U$42)+COUNTIF(U$3:U12,U12)-1)</f>
        <v>#REF!</v>
      </c>
      <c r="AD12" t="e">
        <f>IF(V12=0,"",RANK(V12,V$3:V$42)+COUNTIF(V$3:V12,V12)-1)</f>
        <v>#REF!</v>
      </c>
      <c r="AG12" s="107" t="e">
        <f t="shared" si="2"/>
        <v>#REF!</v>
      </c>
    </row>
    <row r="13" spans="1:33" x14ac:dyDescent="0.25">
      <c r="A13" s="18" t="e">
        <f>#REF!</f>
        <v>#REF!</v>
      </c>
      <c r="B13" s="6" t="e">
        <f>SUMIFS(#REF!,#REF!,B$2,#REF!,$A13)/100</f>
        <v>#REF!</v>
      </c>
      <c r="C13" s="6" t="e">
        <f>SUMIFS(#REF!,#REF!,C$2,#REF!,$A13)/100</f>
        <v>#REF!</v>
      </c>
      <c r="D13" s="6" t="e">
        <f>SUMIFS(#REF!,#REF!,D$2,#REF!,$A13)/100</f>
        <v>#REF!</v>
      </c>
      <c r="E13" s="6" t="e">
        <f>SUMIFS(#REF!,#REF!,E$2,#REF!,$A13)/100</f>
        <v>#REF!</v>
      </c>
      <c r="F13" s="6" t="e">
        <f>SUMIFS(#REF!,#REF!,F$2,#REF!,$A13)/100</f>
        <v>#REF!</v>
      </c>
      <c r="G13" s="6" t="e">
        <f>SUMIFS(#REF!,#REF!,G$2,#REF!,$A13)/100</f>
        <v>#REF!</v>
      </c>
      <c r="H13" s="6"/>
      <c r="I13" s="6"/>
      <c r="J13" s="6"/>
      <c r="K13" s="6"/>
      <c r="L13" s="34"/>
      <c r="M13" s="34"/>
      <c r="O13">
        <f>COUNTIF(C$3:C13,C13)</f>
        <v>11</v>
      </c>
      <c r="Q13" s="90" t="e">
        <f>SUMIFS(#REF!,#REF!,Q$2,#REF!,$A13)</f>
        <v>#REF!</v>
      </c>
      <c r="R13" s="90" t="e">
        <f>SUMIFS(#REF!,#REF!,R$2,#REF!,$A13)</f>
        <v>#REF!</v>
      </c>
      <c r="S13" s="90" t="e">
        <f>SUMIFS(#REF!,#REF!,S$2,#REF!,$A13)</f>
        <v>#REF!</v>
      </c>
      <c r="T13" s="90" t="e">
        <f>SUMIFS(#REF!,#REF!,T$2,#REF!,$A13)</f>
        <v>#REF!</v>
      </c>
      <c r="U13" s="90" t="e">
        <f>SUMIFS(#REF!,#REF!,U$2,#REF!,$A13)</f>
        <v>#REF!</v>
      </c>
      <c r="V13" s="90" t="e">
        <f>SUMIFS(#REF!,#REF!,V$2,#REF!,$A13)</f>
        <v>#REF!</v>
      </c>
      <c r="W13" s="90"/>
      <c r="Y13" t="e">
        <f>IF(Q13=0,"",RANK(Q13,Q$3:Q$42)+COUNTIF(Q$3:Q13,Q13)-1)</f>
        <v>#REF!</v>
      </c>
      <c r="Z13" t="e">
        <f>IF(R13=0,"",RANK(R13,R$3:R$42)+COUNTIF(R$3:R13,R13)-1)</f>
        <v>#REF!</v>
      </c>
      <c r="AA13" t="e">
        <f>IF(S13=0,"",RANK(S13,S$3:S$42)+COUNTIF(S$3:S13,S13)-1)</f>
        <v>#REF!</v>
      </c>
      <c r="AB13" t="e">
        <f>IF(T13=0,"",RANK(T13,T$3:T$42)+COUNTIF(T$3:T13,T13)-1)</f>
        <v>#REF!</v>
      </c>
      <c r="AC13" t="e">
        <f>IF(U13=0,"",RANK(U13,U$3:U$42)+COUNTIF(U$3:U13,U13)-1)</f>
        <v>#REF!</v>
      </c>
      <c r="AD13" t="e">
        <f>IF(V13=0,"",RANK(V13,V$3:V$42)+COUNTIF(V$3:V13,V13)-1)</f>
        <v>#REF!</v>
      </c>
      <c r="AG13" s="107" t="e">
        <f t="shared" si="2"/>
        <v>#REF!</v>
      </c>
    </row>
    <row r="14" spans="1:33" x14ac:dyDescent="0.25">
      <c r="A14" s="18" t="e">
        <f>#REF!</f>
        <v>#REF!</v>
      </c>
      <c r="B14" s="6" t="e">
        <f>SUMIFS(#REF!,#REF!,B$2,#REF!,$A14)/100</f>
        <v>#REF!</v>
      </c>
      <c r="C14" s="6" t="e">
        <f>SUMIFS(#REF!,#REF!,C$2,#REF!,$A14)/100</f>
        <v>#REF!</v>
      </c>
      <c r="D14" s="6" t="e">
        <f>SUMIFS(#REF!,#REF!,D$2,#REF!,$A14)/100</f>
        <v>#REF!</v>
      </c>
      <c r="E14" s="6" t="e">
        <f>SUMIFS(#REF!,#REF!,E$2,#REF!,$A14)/100</f>
        <v>#REF!</v>
      </c>
      <c r="F14" s="6" t="e">
        <f>SUMIFS(#REF!,#REF!,F$2,#REF!,$A14)/100</f>
        <v>#REF!</v>
      </c>
      <c r="G14" s="6" t="e">
        <f>SUMIFS(#REF!,#REF!,G$2,#REF!,$A14)/100</f>
        <v>#REF!</v>
      </c>
      <c r="H14" s="6"/>
      <c r="I14" s="6"/>
      <c r="J14" s="6"/>
      <c r="K14" s="6"/>
      <c r="L14" s="34"/>
      <c r="M14" s="34"/>
      <c r="O14">
        <f>COUNTIF(C$3:C14,C14)</f>
        <v>12</v>
      </c>
      <c r="Q14" s="90" t="e">
        <f>SUMIFS(#REF!,#REF!,Q$2,#REF!,$A14)</f>
        <v>#REF!</v>
      </c>
      <c r="R14" s="90" t="e">
        <f>SUMIFS(#REF!,#REF!,R$2,#REF!,$A14)</f>
        <v>#REF!</v>
      </c>
      <c r="S14" s="90" t="e">
        <f>SUMIFS(#REF!,#REF!,S$2,#REF!,$A14)</f>
        <v>#REF!</v>
      </c>
      <c r="T14" s="90" t="e">
        <f>SUMIFS(#REF!,#REF!,T$2,#REF!,$A14)</f>
        <v>#REF!</v>
      </c>
      <c r="U14" s="90" t="e">
        <f>SUMIFS(#REF!,#REF!,U$2,#REF!,$A14)</f>
        <v>#REF!</v>
      </c>
      <c r="V14" s="90" t="e">
        <f>SUMIFS(#REF!,#REF!,V$2,#REF!,$A14)</f>
        <v>#REF!</v>
      </c>
      <c r="W14" s="90"/>
      <c r="Y14" t="e">
        <f>IF(Q14=0,"",RANK(Q14,Q$3:Q$42)+COUNTIF(Q$3:Q14,Q14)-1)</f>
        <v>#REF!</v>
      </c>
      <c r="Z14" t="e">
        <f>IF(R14=0,"",RANK(R14,R$3:R$42)+COUNTIF(R$3:R14,R14)-1)</f>
        <v>#REF!</v>
      </c>
      <c r="AA14" t="e">
        <f>IF(S14=0,"",RANK(S14,S$3:S$42)+COUNTIF(S$3:S14,S14)-1)</f>
        <v>#REF!</v>
      </c>
      <c r="AB14" t="e">
        <f>IF(T14=0,"",RANK(T14,T$3:T$42)+COUNTIF(T$3:T14,T14)-1)</f>
        <v>#REF!</v>
      </c>
      <c r="AC14" t="e">
        <f>IF(U14=0,"",RANK(U14,U$3:U$42)+COUNTIF(U$3:U14,U14)-1)</f>
        <v>#REF!</v>
      </c>
      <c r="AD14" t="e">
        <f>IF(V14=0,"",RANK(V14,V$3:V$42)+COUNTIF(V$3:V14,V14)-1)</f>
        <v>#REF!</v>
      </c>
      <c r="AG14" s="107" t="e">
        <f t="shared" si="2"/>
        <v>#REF!</v>
      </c>
    </row>
    <row r="15" spans="1:33" x14ac:dyDescent="0.25">
      <c r="A15" s="18" t="e">
        <f>#REF!</f>
        <v>#REF!</v>
      </c>
      <c r="B15" s="6" t="e">
        <f>SUMIFS(#REF!,#REF!,B$2,#REF!,$A15)/100</f>
        <v>#REF!</v>
      </c>
      <c r="C15" s="6" t="e">
        <f>SUMIFS(#REF!,#REF!,C$2,#REF!,$A15)/100</f>
        <v>#REF!</v>
      </c>
      <c r="D15" s="6" t="e">
        <f>SUMIFS(#REF!,#REF!,D$2,#REF!,$A15)/100</f>
        <v>#REF!</v>
      </c>
      <c r="E15" s="6" t="e">
        <f>SUMIFS(#REF!,#REF!,E$2,#REF!,$A15)/100</f>
        <v>#REF!</v>
      </c>
      <c r="F15" s="6" t="e">
        <f>SUMIFS(#REF!,#REF!,F$2,#REF!,$A15)/100</f>
        <v>#REF!</v>
      </c>
      <c r="G15" s="6" t="e">
        <f>SUMIFS(#REF!,#REF!,G$2,#REF!,$A15)/100</f>
        <v>#REF!</v>
      </c>
      <c r="H15" s="6"/>
      <c r="I15" s="6"/>
      <c r="J15" s="6"/>
      <c r="K15" s="6"/>
      <c r="L15" s="34"/>
      <c r="M15" s="34"/>
      <c r="O15">
        <f>COUNTIF(C$3:C15,C15)</f>
        <v>13</v>
      </c>
      <c r="Q15" s="90" t="e">
        <f>SUMIFS(#REF!,#REF!,Q$2,#REF!,$A15)</f>
        <v>#REF!</v>
      </c>
      <c r="R15" s="90" t="e">
        <f>SUMIFS(#REF!,#REF!,R$2,#REF!,$A15)</f>
        <v>#REF!</v>
      </c>
      <c r="S15" s="90" t="e">
        <f>SUMIFS(#REF!,#REF!,S$2,#REF!,$A15)</f>
        <v>#REF!</v>
      </c>
      <c r="T15" s="90" t="e">
        <f>SUMIFS(#REF!,#REF!,T$2,#REF!,$A15)</f>
        <v>#REF!</v>
      </c>
      <c r="U15" s="90" t="e">
        <f>SUMIFS(#REF!,#REF!,U$2,#REF!,$A15)</f>
        <v>#REF!</v>
      </c>
      <c r="V15" s="90" t="e">
        <f>SUMIFS(#REF!,#REF!,V$2,#REF!,$A15)</f>
        <v>#REF!</v>
      </c>
      <c r="W15" s="90"/>
      <c r="Y15" t="e">
        <f>IF(Q15=0,"",RANK(Q15,Q$3:Q$42)+COUNTIF(Q$3:Q15,Q15)-1)</f>
        <v>#REF!</v>
      </c>
      <c r="Z15" t="e">
        <f>IF(R15=0,"",RANK(R15,R$3:R$42)+COUNTIF(R$3:R15,R15)-1)</f>
        <v>#REF!</v>
      </c>
      <c r="AA15" t="e">
        <f>IF(S15=0,"",RANK(S15,S$3:S$42)+COUNTIF(S$3:S15,S15)-1)</f>
        <v>#REF!</v>
      </c>
      <c r="AB15" t="e">
        <f>IF(T15=0,"",RANK(T15,T$3:T$42)+COUNTIF(T$3:T15,T15)-1)</f>
        <v>#REF!</v>
      </c>
      <c r="AC15" t="e">
        <f>IF(U15=0,"",RANK(U15,U$3:U$42)+COUNTIF(U$3:U15,U15)-1)</f>
        <v>#REF!</v>
      </c>
      <c r="AD15" t="e">
        <f>IF(V15=0,"",RANK(V15,V$3:V$42)+COUNTIF(V$3:V15,V15)-1)</f>
        <v>#REF!</v>
      </c>
      <c r="AG15" s="107" t="e">
        <f t="shared" si="2"/>
        <v>#REF!</v>
      </c>
    </row>
    <row r="16" spans="1:33" x14ac:dyDescent="0.25">
      <c r="A16" s="18" t="e">
        <f>#REF!</f>
        <v>#REF!</v>
      </c>
      <c r="B16" s="6" t="e">
        <f>SUMIFS(#REF!,#REF!,B$2,#REF!,$A16)/100</f>
        <v>#REF!</v>
      </c>
      <c r="C16" s="6" t="e">
        <f>SUMIFS(#REF!,#REF!,C$2,#REF!,$A16)/100</f>
        <v>#REF!</v>
      </c>
      <c r="D16" s="6" t="e">
        <f>SUMIFS(#REF!,#REF!,D$2,#REF!,$A16)/100</f>
        <v>#REF!</v>
      </c>
      <c r="E16" s="6" t="e">
        <f>SUMIFS(#REF!,#REF!,E$2,#REF!,$A16)/100</f>
        <v>#REF!</v>
      </c>
      <c r="F16" s="6" t="e">
        <f>SUMIFS(#REF!,#REF!,F$2,#REF!,$A16)/100</f>
        <v>#REF!</v>
      </c>
      <c r="G16" s="6" t="e">
        <f>SUMIFS(#REF!,#REF!,G$2,#REF!,$A16)/100</f>
        <v>#REF!</v>
      </c>
      <c r="H16" s="6"/>
      <c r="I16" s="6"/>
      <c r="J16" s="6"/>
      <c r="K16" s="6"/>
      <c r="L16" s="34"/>
      <c r="M16" s="34"/>
      <c r="O16">
        <f>COUNTIF(C$3:C16,C16)</f>
        <v>14</v>
      </c>
      <c r="Q16" s="90" t="e">
        <f>SUMIFS(#REF!,#REF!,Q$2,#REF!,$A16)</f>
        <v>#REF!</v>
      </c>
      <c r="R16" s="90" t="e">
        <f>SUMIFS(#REF!,#REF!,R$2,#REF!,$A16)</f>
        <v>#REF!</v>
      </c>
      <c r="S16" s="90" t="e">
        <f>SUMIFS(#REF!,#REF!,S$2,#REF!,$A16)</f>
        <v>#REF!</v>
      </c>
      <c r="T16" s="90" t="e">
        <f>SUMIFS(#REF!,#REF!,T$2,#REF!,$A16)</f>
        <v>#REF!</v>
      </c>
      <c r="U16" s="90" t="e">
        <f>SUMIFS(#REF!,#REF!,U$2,#REF!,$A16)</f>
        <v>#REF!</v>
      </c>
      <c r="V16" s="90" t="e">
        <f>SUMIFS(#REF!,#REF!,V$2,#REF!,$A16)</f>
        <v>#REF!</v>
      </c>
      <c r="W16" s="90"/>
      <c r="Y16" t="e">
        <f>IF(Q16=0,"",RANK(Q16,Q$3:Q$42)+COUNTIF(Q$3:Q16,Q16)-1)</f>
        <v>#REF!</v>
      </c>
      <c r="Z16" t="e">
        <f>IF(R16=0,"",RANK(R16,R$3:R$42)+COUNTIF(R$3:R16,R16)-1)</f>
        <v>#REF!</v>
      </c>
      <c r="AA16" t="e">
        <f>IF(S16=0,"",RANK(S16,S$3:S$42)+COUNTIF(S$3:S16,S16)-1)</f>
        <v>#REF!</v>
      </c>
      <c r="AB16" t="e">
        <f>IF(T16=0,"",RANK(T16,T$3:T$42)+COUNTIF(T$3:T16,T16)-1)</f>
        <v>#REF!</v>
      </c>
      <c r="AC16" t="e">
        <f>IF(U16=0,"",RANK(U16,U$3:U$42)+COUNTIF(U$3:U16,U16)-1)</f>
        <v>#REF!</v>
      </c>
      <c r="AD16" t="e">
        <f>IF(V16=0,"",RANK(V16,V$3:V$42)+COUNTIF(V$3:V16,V16)-1)</f>
        <v>#REF!</v>
      </c>
      <c r="AG16" s="107" t="e">
        <f t="shared" si="2"/>
        <v>#REF!</v>
      </c>
    </row>
    <row r="17" spans="1:33" x14ac:dyDescent="0.25">
      <c r="A17" s="18" t="e">
        <f>#REF!</f>
        <v>#REF!</v>
      </c>
      <c r="B17" s="6" t="e">
        <f>SUMIFS(#REF!,#REF!,B$2,#REF!,$A17)/100</f>
        <v>#REF!</v>
      </c>
      <c r="C17" s="6" t="e">
        <f>SUMIFS(#REF!,#REF!,C$2,#REF!,$A17)/100</f>
        <v>#REF!</v>
      </c>
      <c r="D17" s="6" t="e">
        <f>SUMIFS(#REF!,#REF!,D$2,#REF!,$A17)/100</f>
        <v>#REF!</v>
      </c>
      <c r="E17" s="6" t="e">
        <f>SUMIFS(#REF!,#REF!,E$2,#REF!,$A17)/100</f>
        <v>#REF!</v>
      </c>
      <c r="F17" s="6" t="e">
        <f>SUMIFS(#REF!,#REF!,F$2,#REF!,$A17)/100</f>
        <v>#REF!</v>
      </c>
      <c r="G17" s="6" t="e">
        <f>SUMIFS(#REF!,#REF!,G$2,#REF!,$A17)/100</f>
        <v>#REF!</v>
      </c>
      <c r="H17" s="6"/>
      <c r="I17" s="6"/>
      <c r="J17" s="6"/>
      <c r="K17" s="6"/>
      <c r="L17" s="34"/>
      <c r="M17" s="34"/>
      <c r="O17">
        <f>COUNTIF(C$3:C17,C17)</f>
        <v>15</v>
      </c>
      <c r="Q17" s="90" t="e">
        <f>SUMIFS(#REF!,#REF!,Q$2,#REF!,$A17)</f>
        <v>#REF!</v>
      </c>
      <c r="R17" s="90" t="e">
        <f>SUMIFS(#REF!,#REF!,R$2,#REF!,$A17)</f>
        <v>#REF!</v>
      </c>
      <c r="S17" s="90" t="e">
        <f>SUMIFS(#REF!,#REF!,S$2,#REF!,$A17)</f>
        <v>#REF!</v>
      </c>
      <c r="T17" s="90" t="e">
        <f>SUMIFS(#REF!,#REF!,T$2,#REF!,$A17)</f>
        <v>#REF!</v>
      </c>
      <c r="U17" s="90" t="e">
        <f>SUMIFS(#REF!,#REF!,U$2,#REF!,$A17)</f>
        <v>#REF!</v>
      </c>
      <c r="V17" s="90" t="e">
        <f>SUMIFS(#REF!,#REF!,V$2,#REF!,$A17)</f>
        <v>#REF!</v>
      </c>
      <c r="W17" s="90"/>
      <c r="Y17" t="e">
        <f>IF(Q17=0,"",RANK(Q17,Q$3:Q$42)+COUNTIF(Q$3:Q17,Q17)-1)</f>
        <v>#REF!</v>
      </c>
      <c r="Z17" t="e">
        <f>IF(R17=0,"",RANK(R17,R$3:R$42)+COUNTIF(R$3:R17,R17)-1)</f>
        <v>#REF!</v>
      </c>
      <c r="AA17" t="e">
        <f>IF(S17=0,"",RANK(S17,S$3:S$42)+COUNTIF(S$3:S17,S17)-1)</f>
        <v>#REF!</v>
      </c>
      <c r="AB17" t="e">
        <f>IF(T17=0,"",RANK(T17,T$3:T$42)+COUNTIF(T$3:T17,T17)-1)</f>
        <v>#REF!</v>
      </c>
      <c r="AC17" t="e">
        <f>IF(U17=0,"",RANK(U17,U$3:U$42)+COUNTIF(U$3:U17,U17)-1)</f>
        <v>#REF!</v>
      </c>
      <c r="AD17" t="e">
        <f>IF(V17=0,"",RANK(V17,V$3:V$42)+COUNTIF(V$3:V17,V17)-1)</f>
        <v>#REF!</v>
      </c>
      <c r="AG17" s="107" t="e">
        <f t="shared" si="2"/>
        <v>#REF!</v>
      </c>
    </row>
    <row r="18" spans="1:33" x14ac:dyDescent="0.25">
      <c r="A18" s="18" t="e">
        <f>#REF!</f>
        <v>#REF!</v>
      </c>
      <c r="B18" s="6" t="e">
        <f>SUMIFS(#REF!,#REF!,B$2,#REF!,$A18)/100</f>
        <v>#REF!</v>
      </c>
      <c r="C18" s="6" t="e">
        <f>SUMIFS(#REF!,#REF!,C$2,#REF!,$A18)/100</f>
        <v>#REF!</v>
      </c>
      <c r="D18" s="6" t="e">
        <f>SUMIFS(#REF!,#REF!,D$2,#REF!,$A18)/100</f>
        <v>#REF!</v>
      </c>
      <c r="E18" s="6" t="e">
        <f>SUMIFS(#REF!,#REF!,E$2,#REF!,$A18)/100</f>
        <v>#REF!</v>
      </c>
      <c r="F18" s="6" t="e">
        <f>SUMIFS(#REF!,#REF!,F$2,#REF!,$A18)/100</f>
        <v>#REF!</v>
      </c>
      <c r="G18" s="6" t="e">
        <f>SUMIFS(#REF!,#REF!,G$2,#REF!,$A18)/100</f>
        <v>#REF!</v>
      </c>
      <c r="H18" s="6"/>
      <c r="I18" s="6"/>
      <c r="J18" s="6"/>
      <c r="K18" s="6"/>
      <c r="L18" s="34"/>
      <c r="M18" s="34"/>
      <c r="O18">
        <f>COUNTIF(C$3:C18,C18)</f>
        <v>16</v>
      </c>
      <c r="Q18" s="90" t="e">
        <f>SUMIFS(#REF!,#REF!,Q$2,#REF!,$A18)</f>
        <v>#REF!</v>
      </c>
      <c r="R18" s="90" t="e">
        <f>SUMIFS(#REF!,#REF!,R$2,#REF!,$A18)</f>
        <v>#REF!</v>
      </c>
      <c r="S18" s="90" t="e">
        <f>SUMIFS(#REF!,#REF!,S$2,#REF!,$A18)</f>
        <v>#REF!</v>
      </c>
      <c r="T18" s="90" t="e">
        <f>SUMIFS(#REF!,#REF!,T$2,#REF!,$A18)</f>
        <v>#REF!</v>
      </c>
      <c r="U18" s="90" t="e">
        <f>SUMIFS(#REF!,#REF!,U$2,#REF!,$A18)</f>
        <v>#REF!</v>
      </c>
      <c r="V18" s="90" t="e">
        <f>SUMIFS(#REF!,#REF!,V$2,#REF!,$A18)</f>
        <v>#REF!</v>
      </c>
      <c r="W18" s="90"/>
      <c r="Y18" t="e">
        <f>IF(Q18=0,"",RANK(Q18,Q$3:Q$42)+COUNTIF(Q$3:Q18,Q18)-1)</f>
        <v>#REF!</v>
      </c>
      <c r="Z18" t="e">
        <f>IF(R18=0,"",RANK(R18,R$3:R$42)+COUNTIF(R$3:R18,R18)-1)</f>
        <v>#REF!</v>
      </c>
      <c r="AA18" t="e">
        <f>IF(S18=0,"",RANK(S18,S$3:S$42)+COUNTIF(S$3:S18,S18)-1)</f>
        <v>#REF!</v>
      </c>
      <c r="AB18" t="e">
        <f>IF(T18=0,"",RANK(T18,T$3:T$42)+COUNTIF(T$3:T18,T18)-1)</f>
        <v>#REF!</v>
      </c>
      <c r="AC18" t="e">
        <f>IF(U18=0,"",RANK(U18,U$3:U$42)+COUNTIF(U$3:U18,U18)-1)</f>
        <v>#REF!</v>
      </c>
      <c r="AD18" t="e">
        <f>IF(V18=0,"",RANK(V18,V$3:V$42)+COUNTIF(V$3:V18,V18)-1)</f>
        <v>#REF!</v>
      </c>
      <c r="AG18" s="107" t="e">
        <f t="shared" si="2"/>
        <v>#REF!</v>
      </c>
    </row>
    <row r="19" spans="1:33" x14ac:dyDescent="0.25">
      <c r="A19" s="18" t="e">
        <f>#REF!</f>
        <v>#REF!</v>
      </c>
      <c r="B19" s="6" t="e">
        <f>SUMIFS(#REF!,#REF!,B$2,#REF!,$A19)/100</f>
        <v>#REF!</v>
      </c>
      <c r="C19" s="6" t="e">
        <f>SUMIFS(#REF!,#REF!,C$2,#REF!,$A19)/100</f>
        <v>#REF!</v>
      </c>
      <c r="D19" s="6" t="e">
        <f>SUMIFS(#REF!,#REF!,D$2,#REF!,$A19)/100</f>
        <v>#REF!</v>
      </c>
      <c r="E19" s="6" t="e">
        <f>SUMIFS(#REF!,#REF!,E$2,#REF!,$A19)/100</f>
        <v>#REF!</v>
      </c>
      <c r="F19" s="6" t="e">
        <f>SUMIFS(#REF!,#REF!,F$2,#REF!,$A19)/100</f>
        <v>#REF!</v>
      </c>
      <c r="G19" s="6" t="e">
        <f>SUMIFS(#REF!,#REF!,G$2,#REF!,$A19)/100</f>
        <v>#REF!</v>
      </c>
      <c r="H19" s="6"/>
      <c r="I19" s="6"/>
      <c r="J19" s="6"/>
      <c r="K19" s="6"/>
      <c r="L19" s="34"/>
      <c r="M19" s="34"/>
      <c r="O19">
        <f>COUNTIF(C$3:C19,C19)</f>
        <v>17</v>
      </c>
      <c r="Q19" s="90" t="e">
        <f>SUMIFS(#REF!,#REF!,Q$2,#REF!,$A19)</f>
        <v>#REF!</v>
      </c>
      <c r="R19" s="90" t="e">
        <f>SUMIFS(#REF!,#REF!,R$2,#REF!,$A19)</f>
        <v>#REF!</v>
      </c>
      <c r="S19" s="90" t="e">
        <f>SUMIFS(#REF!,#REF!,S$2,#REF!,$A19)</f>
        <v>#REF!</v>
      </c>
      <c r="T19" s="90" t="e">
        <f>SUMIFS(#REF!,#REF!,T$2,#REF!,$A19)</f>
        <v>#REF!</v>
      </c>
      <c r="U19" s="90" t="e">
        <f>SUMIFS(#REF!,#REF!,U$2,#REF!,$A19)</f>
        <v>#REF!</v>
      </c>
      <c r="V19" s="90" t="e">
        <f>SUMIFS(#REF!,#REF!,V$2,#REF!,$A19)</f>
        <v>#REF!</v>
      </c>
      <c r="W19" s="90"/>
      <c r="Y19" t="e">
        <f>IF(Q19=0,"",RANK(Q19,Q$3:Q$42)+COUNTIF(Q$3:Q19,Q19)-1)</f>
        <v>#REF!</v>
      </c>
      <c r="Z19" t="e">
        <f>IF(R19=0,"",RANK(R19,R$3:R$42)+COUNTIF(R$3:R19,R19)-1)</f>
        <v>#REF!</v>
      </c>
      <c r="AA19" t="e">
        <f>IF(S19=0,"",RANK(S19,S$3:S$42)+COUNTIF(S$3:S19,S19)-1)</f>
        <v>#REF!</v>
      </c>
      <c r="AB19" t="e">
        <f>IF(T19=0,"",RANK(T19,T$3:T$42)+COUNTIF(T$3:T19,T19)-1)</f>
        <v>#REF!</v>
      </c>
      <c r="AC19" t="e">
        <f>IF(U19=0,"",RANK(U19,U$3:U$42)+COUNTIF(U$3:U19,U19)-1)</f>
        <v>#REF!</v>
      </c>
      <c r="AD19" t="e">
        <f>IF(V19=0,"",RANK(V19,V$3:V$42)+COUNTIF(V$3:V19,V19)-1)</f>
        <v>#REF!</v>
      </c>
      <c r="AG19" s="107" t="e">
        <f t="shared" si="2"/>
        <v>#REF!</v>
      </c>
    </row>
    <row r="20" spans="1:33" x14ac:dyDescent="0.25">
      <c r="A20" s="18" t="e">
        <f>#REF!</f>
        <v>#REF!</v>
      </c>
      <c r="B20" s="6" t="e">
        <f>SUMIFS(#REF!,#REF!,B$2,#REF!,$A20)/100</f>
        <v>#REF!</v>
      </c>
      <c r="C20" s="6" t="e">
        <f>SUMIFS(#REF!,#REF!,C$2,#REF!,$A20)/100</f>
        <v>#REF!</v>
      </c>
      <c r="D20" s="6" t="e">
        <f>SUMIFS(#REF!,#REF!,D$2,#REF!,$A20)/100</f>
        <v>#REF!</v>
      </c>
      <c r="E20" s="6" t="e">
        <f>SUMIFS(#REF!,#REF!,E$2,#REF!,$A20)/100</f>
        <v>#REF!</v>
      </c>
      <c r="F20" s="6" t="e">
        <f>SUMIFS(#REF!,#REF!,F$2,#REF!,$A20)/100</f>
        <v>#REF!</v>
      </c>
      <c r="G20" s="6" t="e">
        <f>SUMIFS(#REF!,#REF!,G$2,#REF!,$A20)/100</f>
        <v>#REF!</v>
      </c>
      <c r="H20" s="6"/>
      <c r="I20" s="6"/>
      <c r="J20" s="6"/>
      <c r="K20" s="6"/>
      <c r="L20" s="34"/>
      <c r="M20" s="34"/>
      <c r="O20">
        <f>COUNTIF(C$3:C20,C20)</f>
        <v>18</v>
      </c>
      <c r="Q20" s="90" t="e">
        <f>SUMIFS(#REF!,#REF!,Q$2,#REF!,$A20)</f>
        <v>#REF!</v>
      </c>
      <c r="R20" s="90" t="e">
        <f>SUMIFS(#REF!,#REF!,R$2,#REF!,$A20)</f>
        <v>#REF!</v>
      </c>
      <c r="S20" s="90" t="e">
        <f>SUMIFS(#REF!,#REF!,S$2,#REF!,$A20)</f>
        <v>#REF!</v>
      </c>
      <c r="T20" s="90" t="e">
        <f>SUMIFS(#REF!,#REF!,T$2,#REF!,$A20)</f>
        <v>#REF!</v>
      </c>
      <c r="U20" s="90" t="e">
        <f>SUMIFS(#REF!,#REF!,U$2,#REF!,$A20)</f>
        <v>#REF!</v>
      </c>
      <c r="V20" s="90" t="e">
        <f>SUMIFS(#REF!,#REF!,V$2,#REF!,$A20)</f>
        <v>#REF!</v>
      </c>
      <c r="W20" s="90"/>
      <c r="Y20" t="e">
        <f>IF(Q20=0,"",RANK(Q20,Q$3:Q$42)+COUNTIF(Q$3:Q20,Q20)-1)</f>
        <v>#REF!</v>
      </c>
      <c r="Z20" t="e">
        <f>IF(R20=0,"",RANK(R20,R$3:R$42)+COUNTIF(R$3:R20,R20)-1)</f>
        <v>#REF!</v>
      </c>
      <c r="AA20" t="e">
        <f>IF(S20=0,"",RANK(S20,S$3:S$42)+COUNTIF(S$3:S20,S20)-1)</f>
        <v>#REF!</v>
      </c>
      <c r="AB20" t="e">
        <f>IF(T20=0,"",RANK(T20,T$3:T$42)+COUNTIF(T$3:T20,T20)-1)</f>
        <v>#REF!</v>
      </c>
      <c r="AC20" t="e">
        <f>IF(U20=0,"",RANK(U20,U$3:U$42)+COUNTIF(U$3:U20,U20)-1)</f>
        <v>#REF!</v>
      </c>
      <c r="AD20" t="e">
        <f>IF(V20=0,"",RANK(V20,V$3:V$42)+COUNTIF(V$3:V20,V20)-1)</f>
        <v>#REF!</v>
      </c>
      <c r="AG20" s="107" t="e">
        <f t="shared" si="2"/>
        <v>#REF!</v>
      </c>
    </row>
    <row r="21" spans="1:33" x14ac:dyDescent="0.25">
      <c r="A21" s="18" t="e">
        <f>#REF!</f>
        <v>#REF!</v>
      </c>
      <c r="B21" s="6" t="e">
        <f>SUMIFS(#REF!,#REF!,B$2,#REF!,$A21)/100</f>
        <v>#REF!</v>
      </c>
      <c r="C21" s="6" t="e">
        <f>SUMIFS(#REF!,#REF!,C$2,#REF!,$A21)/100</f>
        <v>#REF!</v>
      </c>
      <c r="D21" s="6" t="e">
        <f>SUMIFS(#REF!,#REF!,D$2,#REF!,$A21)/100</f>
        <v>#REF!</v>
      </c>
      <c r="E21" s="6" t="e">
        <f>SUMIFS(#REF!,#REF!,E$2,#REF!,$A21)/100</f>
        <v>#REF!</v>
      </c>
      <c r="F21" s="6" t="e">
        <f>SUMIFS(#REF!,#REF!,F$2,#REF!,$A21)/100</f>
        <v>#REF!</v>
      </c>
      <c r="G21" s="6" t="e">
        <f>SUMIFS(#REF!,#REF!,G$2,#REF!,$A21)/100</f>
        <v>#REF!</v>
      </c>
      <c r="H21" s="6"/>
      <c r="I21" s="6"/>
      <c r="J21" s="6"/>
      <c r="K21" s="6"/>
      <c r="L21" s="34"/>
      <c r="M21" s="34"/>
      <c r="O21">
        <f>COUNTIF(C$3:C21,C21)</f>
        <v>19</v>
      </c>
      <c r="Q21" s="90" t="e">
        <f>SUMIFS(#REF!,#REF!,Q$2,#REF!,$A21)</f>
        <v>#REF!</v>
      </c>
      <c r="R21" s="90" t="e">
        <f>SUMIFS(#REF!,#REF!,R$2,#REF!,$A21)</f>
        <v>#REF!</v>
      </c>
      <c r="S21" s="90" t="e">
        <f>SUMIFS(#REF!,#REF!,S$2,#REF!,$A21)</f>
        <v>#REF!</v>
      </c>
      <c r="T21" s="90" t="e">
        <f>SUMIFS(#REF!,#REF!,T$2,#REF!,$A21)</f>
        <v>#REF!</v>
      </c>
      <c r="U21" s="90" t="e">
        <f>SUMIFS(#REF!,#REF!,U$2,#REF!,$A21)</f>
        <v>#REF!</v>
      </c>
      <c r="V21" s="90" t="e">
        <f>SUMIFS(#REF!,#REF!,V$2,#REF!,$A21)</f>
        <v>#REF!</v>
      </c>
      <c r="W21" s="90"/>
      <c r="Y21" t="e">
        <f>IF(Q21=0,"",RANK(Q21,Q$3:Q$42)+COUNTIF(Q$3:Q21,Q21)-1)</f>
        <v>#REF!</v>
      </c>
      <c r="Z21" t="e">
        <f>IF(R21=0,"",RANK(R21,R$3:R$42)+COUNTIF(R$3:R21,R21)-1)</f>
        <v>#REF!</v>
      </c>
      <c r="AA21" t="e">
        <f>IF(S21=0,"",RANK(S21,S$3:S$42)+COUNTIF(S$3:S21,S21)-1)</f>
        <v>#REF!</v>
      </c>
      <c r="AB21" t="e">
        <f>IF(T21=0,"",RANK(T21,T$3:T$42)+COUNTIF(T$3:T21,T21)-1)</f>
        <v>#REF!</v>
      </c>
      <c r="AC21" t="e">
        <f>IF(U21=0,"",RANK(U21,U$3:U$42)+COUNTIF(U$3:U21,U21)-1)</f>
        <v>#REF!</v>
      </c>
      <c r="AD21" t="e">
        <f>IF(V21=0,"",RANK(V21,V$3:V$42)+COUNTIF(V$3:V21,V21)-1)</f>
        <v>#REF!</v>
      </c>
      <c r="AG21" s="107" t="e">
        <f t="shared" si="2"/>
        <v>#REF!</v>
      </c>
    </row>
    <row r="22" spans="1:33" x14ac:dyDescent="0.25">
      <c r="A22" s="18" t="e">
        <f>#REF!</f>
        <v>#REF!</v>
      </c>
      <c r="B22" s="6" t="e">
        <f>SUMIFS(#REF!,#REF!,B$2,#REF!,$A22)/100</f>
        <v>#REF!</v>
      </c>
      <c r="C22" s="6" t="e">
        <f>SUMIFS(#REF!,#REF!,C$2,#REF!,$A22)/100</f>
        <v>#REF!</v>
      </c>
      <c r="D22" s="6" t="e">
        <f>SUMIFS(#REF!,#REF!,D$2,#REF!,$A22)/100</f>
        <v>#REF!</v>
      </c>
      <c r="E22" s="6" t="e">
        <f>SUMIFS(#REF!,#REF!,E$2,#REF!,$A22)/100</f>
        <v>#REF!</v>
      </c>
      <c r="F22" s="6" t="e">
        <f>SUMIFS(#REF!,#REF!,F$2,#REF!,$A22)/100</f>
        <v>#REF!</v>
      </c>
      <c r="G22" s="6" t="e">
        <f>SUMIFS(#REF!,#REF!,G$2,#REF!,$A22)/100</f>
        <v>#REF!</v>
      </c>
      <c r="H22" s="6"/>
      <c r="I22" s="6"/>
      <c r="J22" s="6"/>
      <c r="K22" s="6"/>
      <c r="L22" s="34"/>
      <c r="M22" s="34"/>
      <c r="O22">
        <f>COUNTIF(C$3:C22,C22)</f>
        <v>20</v>
      </c>
      <c r="Q22" s="90" t="e">
        <f>SUMIFS(#REF!,#REF!,Q$2,#REF!,$A22)</f>
        <v>#REF!</v>
      </c>
      <c r="R22" s="90" t="e">
        <f>SUMIFS(#REF!,#REF!,R$2,#REF!,$A22)</f>
        <v>#REF!</v>
      </c>
      <c r="S22" s="90" t="e">
        <f>SUMIFS(#REF!,#REF!,S$2,#REF!,$A22)</f>
        <v>#REF!</v>
      </c>
      <c r="T22" s="90" t="e">
        <f>SUMIFS(#REF!,#REF!,T$2,#REF!,$A22)</f>
        <v>#REF!</v>
      </c>
      <c r="U22" s="90" t="e">
        <f>SUMIFS(#REF!,#REF!,U$2,#REF!,$A22)</f>
        <v>#REF!</v>
      </c>
      <c r="V22" s="90" t="e">
        <f>SUMIFS(#REF!,#REF!,V$2,#REF!,$A22)</f>
        <v>#REF!</v>
      </c>
      <c r="W22" s="90"/>
      <c r="Y22" t="e">
        <f>IF(Q22=0,"",RANK(Q22,Q$3:Q$42)+COUNTIF(Q$3:Q22,Q22)-1)</f>
        <v>#REF!</v>
      </c>
      <c r="Z22" t="e">
        <f>IF(R22=0,"",RANK(R22,R$3:R$42)+COUNTIF(R$3:R22,R22)-1)</f>
        <v>#REF!</v>
      </c>
      <c r="AA22" t="e">
        <f>IF(S22=0,"",RANK(S22,S$3:S$42)+COUNTIF(S$3:S22,S22)-1)</f>
        <v>#REF!</v>
      </c>
      <c r="AB22" t="e">
        <f>IF(T22=0,"",RANK(T22,T$3:T$42)+COUNTIF(T$3:T22,T22)-1)</f>
        <v>#REF!</v>
      </c>
      <c r="AC22" t="e">
        <f>IF(U22=0,"",RANK(U22,U$3:U$42)+COUNTIF(U$3:U22,U22)-1)</f>
        <v>#REF!</v>
      </c>
      <c r="AD22" t="e">
        <f>IF(V22=0,"",RANK(V22,V$3:V$42)+COUNTIF(V$3:V22,V22)-1)</f>
        <v>#REF!</v>
      </c>
      <c r="AG22" s="107" t="e">
        <f t="shared" si="2"/>
        <v>#REF!</v>
      </c>
    </row>
    <row r="23" spans="1:33" x14ac:dyDescent="0.25">
      <c r="A23" s="18" t="e">
        <f>#REF!</f>
        <v>#REF!</v>
      </c>
      <c r="B23" s="6" t="e">
        <f>SUMIFS(#REF!,#REF!,B$2,#REF!,$A23)/100</f>
        <v>#REF!</v>
      </c>
      <c r="C23" s="6" t="e">
        <f>SUMIFS(#REF!,#REF!,C$2,#REF!,$A23)/100</f>
        <v>#REF!</v>
      </c>
      <c r="D23" s="6" t="e">
        <f>SUMIFS(#REF!,#REF!,D$2,#REF!,$A23)/100</f>
        <v>#REF!</v>
      </c>
      <c r="E23" s="6" t="e">
        <f>SUMIFS(#REF!,#REF!,E$2,#REF!,$A23)/100</f>
        <v>#REF!</v>
      </c>
      <c r="F23" s="6" t="e">
        <f>SUMIFS(#REF!,#REF!,F$2,#REF!,$A23)/100</f>
        <v>#REF!</v>
      </c>
      <c r="G23" s="6" t="e">
        <f>SUMIFS(#REF!,#REF!,G$2,#REF!,$A23)/100</f>
        <v>#REF!</v>
      </c>
      <c r="H23" s="6"/>
      <c r="I23" s="6"/>
      <c r="J23" s="6"/>
      <c r="K23" s="6"/>
      <c r="L23" s="34"/>
      <c r="M23" s="34"/>
      <c r="O23">
        <f>COUNTIF(C$3:C23,C23)</f>
        <v>21</v>
      </c>
      <c r="Q23" s="90" t="e">
        <f>SUMIFS(#REF!,#REF!,Q$2,#REF!,$A23)</f>
        <v>#REF!</v>
      </c>
      <c r="R23" s="90" t="e">
        <f>SUMIFS(#REF!,#REF!,R$2,#REF!,$A23)</f>
        <v>#REF!</v>
      </c>
      <c r="S23" s="90" t="e">
        <f>SUMIFS(#REF!,#REF!,S$2,#REF!,$A23)</f>
        <v>#REF!</v>
      </c>
      <c r="T23" s="90" t="e">
        <f>SUMIFS(#REF!,#REF!,T$2,#REF!,$A23)</f>
        <v>#REF!</v>
      </c>
      <c r="U23" s="90" t="e">
        <f>SUMIFS(#REF!,#REF!,U$2,#REF!,$A23)</f>
        <v>#REF!</v>
      </c>
      <c r="V23" s="90" t="e">
        <f>SUMIFS(#REF!,#REF!,V$2,#REF!,$A23)</f>
        <v>#REF!</v>
      </c>
      <c r="W23" s="90"/>
      <c r="Y23" t="e">
        <f>IF(Q23=0,"",RANK(Q23,Q$3:Q$42)+COUNTIF(Q$3:Q23,Q23)-1)</f>
        <v>#REF!</v>
      </c>
      <c r="Z23" t="e">
        <f>IF(R23=0,"",RANK(R23,R$3:R$42)+COUNTIF(R$3:R23,R23)-1)</f>
        <v>#REF!</v>
      </c>
      <c r="AA23" t="e">
        <f>IF(S23=0,"",RANK(S23,S$3:S$42)+COUNTIF(S$3:S23,S23)-1)</f>
        <v>#REF!</v>
      </c>
      <c r="AB23" t="e">
        <f>IF(T23=0,"",RANK(T23,T$3:T$42)+COUNTIF(T$3:T23,T23)-1)</f>
        <v>#REF!</v>
      </c>
      <c r="AC23" t="e">
        <f>IF(U23=0,"",RANK(U23,U$3:U$42)+COUNTIF(U$3:U23,U23)-1)</f>
        <v>#REF!</v>
      </c>
      <c r="AD23" t="e">
        <f>IF(V23=0,"",RANK(V23,V$3:V$42)+COUNTIF(V$3:V23,V23)-1)</f>
        <v>#REF!</v>
      </c>
      <c r="AG23" s="107" t="e">
        <f t="shared" si="2"/>
        <v>#REF!</v>
      </c>
    </row>
    <row r="24" spans="1:33" x14ac:dyDescent="0.25">
      <c r="A24" s="18" t="e">
        <f>#REF!</f>
        <v>#REF!</v>
      </c>
      <c r="B24" s="6" t="e">
        <f>SUMIFS(#REF!,#REF!,B$2,#REF!,$A24)/100</f>
        <v>#REF!</v>
      </c>
      <c r="C24" s="6" t="e">
        <f>SUMIFS(#REF!,#REF!,C$2,#REF!,$A24)/100</f>
        <v>#REF!</v>
      </c>
      <c r="D24" s="6" t="e">
        <f>SUMIFS(#REF!,#REF!,D$2,#REF!,$A24)/100</f>
        <v>#REF!</v>
      </c>
      <c r="E24" s="6" t="e">
        <f>SUMIFS(#REF!,#REF!,E$2,#REF!,$A24)/100</f>
        <v>#REF!</v>
      </c>
      <c r="F24" s="6" t="e">
        <f>SUMIFS(#REF!,#REF!,F$2,#REF!,$A24)/100</f>
        <v>#REF!</v>
      </c>
      <c r="G24" s="6" t="e">
        <f>SUMIFS(#REF!,#REF!,G$2,#REF!,$A24)/100</f>
        <v>#REF!</v>
      </c>
      <c r="H24" s="6"/>
      <c r="I24" s="6"/>
      <c r="J24" s="6"/>
      <c r="K24" s="6"/>
      <c r="L24" s="34"/>
      <c r="M24" s="34"/>
      <c r="O24">
        <f>COUNTIF(C$3:C24,C24)</f>
        <v>22</v>
      </c>
      <c r="Q24" s="90" t="e">
        <f>SUMIFS(#REF!,#REF!,Q$2,#REF!,$A24)</f>
        <v>#REF!</v>
      </c>
      <c r="R24" s="90" t="e">
        <f>SUMIFS(#REF!,#REF!,R$2,#REF!,$A24)</f>
        <v>#REF!</v>
      </c>
      <c r="S24" s="90" t="e">
        <f>SUMIFS(#REF!,#REF!,S$2,#REF!,$A24)</f>
        <v>#REF!</v>
      </c>
      <c r="T24" s="90" t="e">
        <f>SUMIFS(#REF!,#REF!,T$2,#REF!,$A24)</f>
        <v>#REF!</v>
      </c>
      <c r="U24" s="90" t="e">
        <f>SUMIFS(#REF!,#REF!,U$2,#REF!,$A24)</f>
        <v>#REF!</v>
      </c>
      <c r="V24" s="90" t="e">
        <f>SUMIFS(#REF!,#REF!,V$2,#REF!,$A24)</f>
        <v>#REF!</v>
      </c>
      <c r="W24" s="90"/>
      <c r="Y24" t="e">
        <f>IF(Q24=0,"",RANK(Q24,Q$3:Q$42)+COUNTIF(Q$3:Q24,Q24)-1)</f>
        <v>#REF!</v>
      </c>
      <c r="Z24" t="e">
        <f>IF(R24=0,"",RANK(R24,R$3:R$42)+COUNTIF(R$3:R24,R24)-1)</f>
        <v>#REF!</v>
      </c>
      <c r="AA24" t="e">
        <f>IF(S24=0,"",RANK(S24,S$3:S$42)+COUNTIF(S$3:S24,S24)-1)</f>
        <v>#REF!</v>
      </c>
      <c r="AB24" t="e">
        <f>IF(T24=0,"",RANK(T24,T$3:T$42)+COUNTIF(T$3:T24,T24)-1)</f>
        <v>#REF!</v>
      </c>
      <c r="AC24" t="e">
        <f>IF(U24=0,"",RANK(U24,U$3:U$42)+COUNTIF(U$3:U24,U24)-1)</f>
        <v>#REF!</v>
      </c>
      <c r="AD24" t="e">
        <f>IF(V24=0,"",RANK(V24,V$3:V$42)+COUNTIF(V$3:V24,V24)-1)</f>
        <v>#REF!</v>
      </c>
      <c r="AG24" s="107" t="e">
        <f t="shared" si="2"/>
        <v>#REF!</v>
      </c>
    </row>
    <row r="25" spans="1:33" x14ac:dyDescent="0.25">
      <c r="A25" s="18" t="e">
        <f>#REF!</f>
        <v>#REF!</v>
      </c>
      <c r="B25" s="6" t="e">
        <f>SUMIFS(#REF!,#REF!,B$2,#REF!,$A25)/100</f>
        <v>#REF!</v>
      </c>
      <c r="C25" s="6" t="e">
        <f>SUMIFS(#REF!,#REF!,C$2,#REF!,$A25)/100</f>
        <v>#REF!</v>
      </c>
      <c r="D25" s="6" t="e">
        <f>SUMIFS(#REF!,#REF!,D$2,#REF!,$A25)/100</f>
        <v>#REF!</v>
      </c>
      <c r="E25" s="6" t="e">
        <f>SUMIFS(#REF!,#REF!,E$2,#REF!,$A25)/100</f>
        <v>#REF!</v>
      </c>
      <c r="F25" s="6" t="e">
        <f>SUMIFS(#REF!,#REF!,F$2,#REF!,$A25)/100</f>
        <v>#REF!</v>
      </c>
      <c r="G25" s="6" t="e">
        <f>SUMIFS(#REF!,#REF!,G$2,#REF!,$A25)/100</f>
        <v>#REF!</v>
      </c>
      <c r="H25" s="6"/>
      <c r="I25" s="6"/>
      <c r="J25" s="6"/>
      <c r="K25" s="6"/>
      <c r="L25" s="34"/>
      <c r="M25" s="34"/>
      <c r="O25">
        <f>COUNTIF(C$3:C25,C25)</f>
        <v>23</v>
      </c>
      <c r="Q25" s="90" t="e">
        <f>SUMIFS(#REF!,#REF!,Q$2,#REF!,$A25)</f>
        <v>#REF!</v>
      </c>
      <c r="R25" s="90" t="e">
        <f>SUMIFS(#REF!,#REF!,R$2,#REF!,$A25)</f>
        <v>#REF!</v>
      </c>
      <c r="S25" s="90" t="e">
        <f>SUMIFS(#REF!,#REF!,S$2,#REF!,$A25)</f>
        <v>#REF!</v>
      </c>
      <c r="T25" s="90" t="e">
        <f>SUMIFS(#REF!,#REF!,T$2,#REF!,$A25)</f>
        <v>#REF!</v>
      </c>
      <c r="U25" s="90" t="e">
        <f>SUMIFS(#REF!,#REF!,U$2,#REF!,$A25)</f>
        <v>#REF!</v>
      </c>
      <c r="V25" s="90" t="e">
        <f>SUMIFS(#REF!,#REF!,V$2,#REF!,$A25)</f>
        <v>#REF!</v>
      </c>
      <c r="W25" s="90"/>
      <c r="Y25" t="e">
        <f>IF(Q25=0,"",RANK(Q25,Q$3:Q$42)+COUNTIF(Q$3:Q25,Q25)-1)</f>
        <v>#REF!</v>
      </c>
      <c r="Z25" t="e">
        <f>IF(R25=0,"",RANK(R25,R$3:R$42)+COUNTIF(R$3:R25,R25)-1)</f>
        <v>#REF!</v>
      </c>
      <c r="AA25" t="e">
        <f>IF(S25=0,"",RANK(S25,S$3:S$42)+COUNTIF(S$3:S25,S25)-1)</f>
        <v>#REF!</v>
      </c>
      <c r="AB25" t="e">
        <f>IF(T25=0,"",RANK(T25,T$3:T$42)+COUNTIF(T$3:T25,T25)-1)</f>
        <v>#REF!</v>
      </c>
      <c r="AC25" t="e">
        <f>IF(U25=0,"",RANK(U25,U$3:U$42)+COUNTIF(U$3:U25,U25)-1)</f>
        <v>#REF!</v>
      </c>
      <c r="AD25" t="e">
        <f>IF(V25=0,"",RANK(V25,V$3:V$42)+COUNTIF(V$3:V25,V25)-1)</f>
        <v>#REF!</v>
      </c>
      <c r="AG25" s="107" t="e">
        <f t="shared" si="2"/>
        <v>#REF!</v>
      </c>
    </row>
    <row r="26" spans="1:33" x14ac:dyDescent="0.25">
      <c r="A26" s="18" t="e">
        <f>#REF!</f>
        <v>#REF!</v>
      </c>
      <c r="B26" s="6" t="e">
        <f>SUMIFS(#REF!,#REF!,B$2,#REF!,$A26)/100</f>
        <v>#REF!</v>
      </c>
      <c r="C26" s="6" t="e">
        <f>SUMIFS(#REF!,#REF!,C$2,#REF!,$A26)/100</f>
        <v>#REF!</v>
      </c>
      <c r="D26" s="6" t="e">
        <f>SUMIFS(#REF!,#REF!,D$2,#REF!,$A26)/100</f>
        <v>#REF!</v>
      </c>
      <c r="E26" s="6" t="e">
        <f>SUMIFS(#REF!,#REF!,E$2,#REF!,$A26)/100</f>
        <v>#REF!</v>
      </c>
      <c r="F26" s="6" t="e">
        <f>SUMIFS(#REF!,#REF!,F$2,#REF!,$A26)/100</f>
        <v>#REF!</v>
      </c>
      <c r="G26" s="6" t="e">
        <f>SUMIFS(#REF!,#REF!,G$2,#REF!,$A26)/100</f>
        <v>#REF!</v>
      </c>
      <c r="H26" s="6"/>
      <c r="I26" s="6"/>
      <c r="J26" s="6"/>
      <c r="K26" s="6"/>
      <c r="L26" s="34"/>
      <c r="M26" s="34"/>
      <c r="O26">
        <f>COUNTIF(C$3:C26,C26)</f>
        <v>24</v>
      </c>
      <c r="Q26" s="90" t="e">
        <f>SUMIFS(#REF!,#REF!,Q$2,#REF!,$A26)</f>
        <v>#REF!</v>
      </c>
      <c r="R26" s="90" t="e">
        <f>SUMIFS(#REF!,#REF!,R$2,#REF!,$A26)</f>
        <v>#REF!</v>
      </c>
      <c r="S26" s="90" t="e">
        <f>SUMIFS(#REF!,#REF!,S$2,#REF!,$A26)</f>
        <v>#REF!</v>
      </c>
      <c r="T26" s="90" t="e">
        <f>SUMIFS(#REF!,#REF!,T$2,#REF!,$A26)</f>
        <v>#REF!</v>
      </c>
      <c r="U26" s="90" t="e">
        <f>SUMIFS(#REF!,#REF!,U$2,#REF!,$A26)</f>
        <v>#REF!</v>
      </c>
      <c r="V26" s="90" t="e">
        <f>SUMIFS(#REF!,#REF!,V$2,#REF!,$A26)</f>
        <v>#REF!</v>
      </c>
      <c r="W26" s="90"/>
      <c r="Y26" t="e">
        <f>IF(Q26=0,"",RANK(Q26,Q$3:Q$42)+COUNTIF(Q$3:Q26,Q26)-1)</f>
        <v>#REF!</v>
      </c>
      <c r="Z26" t="e">
        <f>IF(R26=0,"",RANK(R26,R$3:R$42)+COUNTIF(R$3:R26,R26)-1)</f>
        <v>#REF!</v>
      </c>
      <c r="AA26" t="e">
        <f>IF(S26=0,"",RANK(S26,S$3:S$42)+COUNTIF(S$3:S26,S26)-1)</f>
        <v>#REF!</v>
      </c>
      <c r="AB26" t="e">
        <f>IF(T26=0,"",RANK(T26,T$3:T$42)+COUNTIF(T$3:T26,T26)-1)</f>
        <v>#REF!</v>
      </c>
      <c r="AC26" t="e">
        <f>IF(U26=0,"",RANK(U26,U$3:U$42)+COUNTIF(U$3:U26,U26)-1)</f>
        <v>#REF!</v>
      </c>
      <c r="AD26" t="e">
        <f>IF(V26=0,"",RANK(V26,V$3:V$42)+COUNTIF(V$3:V26,V26)-1)</f>
        <v>#REF!</v>
      </c>
      <c r="AG26" s="107" t="e">
        <f t="shared" si="2"/>
        <v>#REF!</v>
      </c>
    </row>
    <row r="27" spans="1:33" x14ac:dyDescent="0.25">
      <c r="A27" s="18" t="e">
        <f>#REF!</f>
        <v>#REF!</v>
      </c>
      <c r="B27" s="6" t="e">
        <f>SUMIFS(#REF!,#REF!,B$2,#REF!,$A27)/100</f>
        <v>#REF!</v>
      </c>
      <c r="C27" s="6" t="e">
        <f>SUMIFS(#REF!,#REF!,C$2,#REF!,$A27)/100</f>
        <v>#REF!</v>
      </c>
      <c r="D27" s="6" t="e">
        <f>SUMIFS(#REF!,#REF!,D$2,#REF!,$A27)/100</f>
        <v>#REF!</v>
      </c>
      <c r="E27" s="6" t="e">
        <f>SUMIFS(#REF!,#REF!,E$2,#REF!,$A27)/100</f>
        <v>#REF!</v>
      </c>
      <c r="F27" s="6" t="e">
        <f>SUMIFS(#REF!,#REF!,F$2,#REF!,$A27)/100</f>
        <v>#REF!</v>
      </c>
      <c r="G27" s="6" t="e">
        <f>SUMIFS(#REF!,#REF!,G$2,#REF!,$A27)/100</f>
        <v>#REF!</v>
      </c>
      <c r="H27" s="6"/>
      <c r="I27" s="6"/>
      <c r="J27" s="6"/>
      <c r="K27" s="6"/>
      <c r="L27" s="34"/>
      <c r="M27" s="34"/>
      <c r="O27">
        <f>COUNTIF(C$3:C27,C27)</f>
        <v>25</v>
      </c>
      <c r="Q27" s="90" t="e">
        <f>SUMIFS(#REF!,#REF!,Q$2,#REF!,$A27)</f>
        <v>#REF!</v>
      </c>
      <c r="R27" s="90" t="e">
        <f>SUMIFS(#REF!,#REF!,R$2,#REF!,$A27)</f>
        <v>#REF!</v>
      </c>
      <c r="S27" s="90" t="e">
        <f>SUMIFS(#REF!,#REF!,S$2,#REF!,$A27)</f>
        <v>#REF!</v>
      </c>
      <c r="T27" s="90" t="e">
        <f>SUMIFS(#REF!,#REF!,T$2,#REF!,$A27)</f>
        <v>#REF!</v>
      </c>
      <c r="U27" s="90" t="e">
        <f>SUMIFS(#REF!,#REF!,U$2,#REF!,$A27)</f>
        <v>#REF!</v>
      </c>
      <c r="V27" s="90" t="e">
        <f>SUMIFS(#REF!,#REF!,V$2,#REF!,$A27)</f>
        <v>#REF!</v>
      </c>
      <c r="W27" s="90"/>
      <c r="Y27" t="e">
        <f>IF(Q27=0,"",RANK(Q27,Q$3:Q$42)+COUNTIF(Q$3:Q27,Q27)-1)</f>
        <v>#REF!</v>
      </c>
      <c r="Z27" t="e">
        <f>IF(R27=0,"",RANK(R27,R$3:R$42)+COUNTIF(R$3:R27,R27)-1)</f>
        <v>#REF!</v>
      </c>
      <c r="AA27" t="e">
        <f>IF(S27=0,"",RANK(S27,S$3:S$42)+COUNTIF(S$3:S27,S27)-1)</f>
        <v>#REF!</v>
      </c>
      <c r="AB27" t="e">
        <f>IF(T27=0,"",RANK(T27,T$3:T$42)+COUNTIF(T$3:T27,T27)-1)</f>
        <v>#REF!</v>
      </c>
      <c r="AC27" t="e">
        <f>IF(U27=0,"",RANK(U27,U$3:U$42)+COUNTIF(U$3:U27,U27)-1)</f>
        <v>#REF!</v>
      </c>
      <c r="AD27" t="e">
        <f>IF(V27=0,"",RANK(V27,V$3:V$42)+COUNTIF(V$3:V27,V27)-1)</f>
        <v>#REF!</v>
      </c>
      <c r="AG27" s="107" t="e">
        <f t="shared" si="2"/>
        <v>#REF!</v>
      </c>
    </row>
    <row r="28" spans="1:33" x14ac:dyDescent="0.25">
      <c r="A28" s="18" t="e">
        <f>#REF!</f>
        <v>#REF!</v>
      </c>
      <c r="B28" s="6" t="e">
        <f>SUMIFS(#REF!,#REF!,B$2,#REF!,$A28)/100</f>
        <v>#REF!</v>
      </c>
      <c r="C28" s="6" t="e">
        <f>SUMIFS(#REF!,#REF!,C$2,#REF!,$A28)/100</f>
        <v>#REF!</v>
      </c>
      <c r="D28" s="6" t="e">
        <f>SUMIFS(#REF!,#REF!,D$2,#REF!,$A28)/100</f>
        <v>#REF!</v>
      </c>
      <c r="E28" s="6" t="e">
        <f>SUMIFS(#REF!,#REF!,E$2,#REF!,$A28)/100</f>
        <v>#REF!</v>
      </c>
      <c r="F28" s="6" t="e">
        <f>SUMIFS(#REF!,#REF!,F$2,#REF!,$A28)/100</f>
        <v>#REF!</v>
      </c>
      <c r="G28" s="6" t="e">
        <f>SUMIFS(#REF!,#REF!,G$2,#REF!,$A28)/100</f>
        <v>#REF!</v>
      </c>
      <c r="H28" s="6"/>
      <c r="I28" s="6"/>
      <c r="J28" s="6"/>
      <c r="K28" s="6"/>
      <c r="L28" s="34"/>
      <c r="M28" s="34"/>
      <c r="O28">
        <f>COUNTIF(C$3:C28,C28)</f>
        <v>26</v>
      </c>
      <c r="Q28" s="90" t="e">
        <f>SUMIFS(#REF!,#REF!,Q$2,#REF!,$A28)</f>
        <v>#REF!</v>
      </c>
      <c r="R28" s="90" t="e">
        <f>SUMIFS(#REF!,#REF!,R$2,#REF!,$A28)</f>
        <v>#REF!</v>
      </c>
      <c r="S28" s="90" t="e">
        <f>SUMIFS(#REF!,#REF!,S$2,#REF!,$A28)</f>
        <v>#REF!</v>
      </c>
      <c r="T28" s="90" t="e">
        <f>SUMIFS(#REF!,#REF!,T$2,#REF!,$A28)</f>
        <v>#REF!</v>
      </c>
      <c r="U28" s="90" t="e">
        <f>SUMIFS(#REF!,#REF!,U$2,#REF!,$A28)</f>
        <v>#REF!</v>
      </c>
      <c r="V28" s="90" t="e">
        <f>SUMIFS(#REF!,#REF!,V$2,#REF!,$A28)</f>
        <v>#REF!</v>
      </c>
      <c r="W28" s="90"/>
      <c r="Y28" t="e">
        <f>IF(Q28=0,"",RANK(Q28,Q$3:Q$42)+COUNTIF(Q$3:Q28,Q28)-1)</f>
        <v>#REF!</v>
      </c>
      <c r="Z28" t="e">
        <f>IF(R28=0,"",RANK(R28,R$3:R$42)+COUNTIF(R$3:R28,R28)-1)</f>
        <v>#REF!</v>
      </c>
      <c r="AA28" t="e">
        <f>IF(S28=0,"",RANK(S28,S$3:S$42)+COUNTIF(S$3:S28,S28)-1)</f>
        <v>#REF!</v>
      </c>
      <c r="AB28" t="e">
        <f>IF(T28=0,"",RANK(T28,T$3:T$42)+COUNTIF(T$3:T28,T28)-1)</f>
        <v>#REF!</v>
      </c>
      <c r="AC28" t="e">
        <f>IF(U28=0,"",RANK(U28,U$3:U$42)+COUNTIF(U$3:U28,U28)-1)</f>
        <v>#REF!</v>
      </c>
      <c r="AD28" t="e">
        <f>IF(V28=0,"",RANK(V28,V$3:V$42)+COUNTIF(V$3:V28,V28)-1)</f>
        <v>#REF!</v>
      </c>
      <c r="AG28" s="107" t="e">
        <f t="shared" si="2"/>
        <v>#REF!</v>
      </c>
    </row>
    <row r="29" spans="1:33" x14ac:dyDescent="0.25">
      <c r="A29" s="18" t="e">
        <f>#REF!</f>
        <v>#REF!</v>
      </c>
      <c r="B29" s="6" t="e">
        <f>SUMIFS(#REF!,#REF!,B$2,#REF!,$A29)/100</f>
        <v>#REF!</v>
      </c>
      <c r="C29" s="6" t="e">
        <f>SUMIFS(#REF!,#REF!,C$2,#REF!,$A29)/100</f>
        <v>#REF!</v>
      </c>
      <c r="D29" s="6" t="e">
        <f>SUMIFS(#REF!,#REF!,D$2,#REF!,$A29)/100</f>
        <v>#REF!</v>
      </c>
      <c r="E29" s="6" t="e">
        <f>SUMIFS(#REF!,#REF!,E$2,#REF!,$A29)/100</f>
        <v>#REF!</v>
      </c>
      <c r="F29" s="6" t="e">
        <f>SUMIFS(#REF!,#REF!,F$2,#REF!,$A29)/100</f>
        <v>#REF!</v>
      </c>
      <c r="G29" s="6" t="e">
        <f>SUMIFS(#REF!,#REF!,G$2,#REF!,$A29)/100</f>
        <v>#REF!</v>
      </c>
      <c r="H29" s="6"/>
      <c r="I29" s="6"/>
      <c r="J29" s="6"/>
      <c r="K29" s="6"/>
      <c r="L29" s="34"/>
      <c r="M29" s="34"/>
      <c r="O29">
        <f>COUNTIF(C$3:C29,C29)</f>
        <v>27</v>
      </c>
      <c r="Q29" s="90" t="e">
        <f>SUMIFS(#REF!,#REF!,Q$2,#REF!,$A29)</f>
        <v>#REF!</v>
      </c>
      <c r="R29" s="90" t="e">
        <f>SUMIFS(#REF!,#REF!,R$2,#REF!,$A29)</f>
        <v>#REF!</v>
      </c>
      <c r="S29" s="90" t="e">
        <f>SUMIFS(#REF!,#REF!,S$2,#REF!,$A29)</f>
        <v>#REF!</v>
      </c>
      <c r="T29" s="90" t="e">
        <f>SUMIFS(#REF!,#REF!,T$2,#REF!,$A29)</f>
        <v>#REF!</v>
      </c>
      <c r="U29" s="90" t="e">
        <f>SUMIFS(#REF!,#REF!,U$2,#REF!,$A29)</f>
        <v>#REF!</v>
      </c>
      <c r="V29" s="90" t="e">
        <f>SUMIFS(#REF!,#REF!,V$2,#REF!,$A29)</f>
        <v>#REF!</v>
      </c>
      <c r="W29" s="90"/>
      <c r="Y29" t="e">
        <f>IF(Q29=0,"",RANK(Q29,Q$3:Q$42)+COUNTIF(Q$3:Q29,Q29)-1)</f>
        <v>#REF!</v>
      </c>
      <c r="Z29" t="e">
        <f>IF(R29=0,"",RANK(R29,R$3:R$42)+COUNTIF(R$3:R29,R29)-1)</f>
        <v>#REF!</v>
      </c>
      <c r="AA29" t="e">
        <f>IF(S29=0,"",RANK(S29,S$3:S$42)+COUNTIF(S$3:S29,S29)-1)</f>
        <v>#REF!</v>
      </c>
      <c r="AB29" t="e">
        <f>IF(T29=0,"",RANK(T29,T$3:T$42)+COUNTIF(T$3:T29,T29)-1)</f>
        <v>#REF!</v>
      </c>
      <c r="AC29" t="e">
        <f>IF(U29=0,"",RANK(U29,U$3:U$42)+COUNTIF(U$3:U29,U29)-1)</f>
        <v>#REF!</v>
      </c>
      <c r="AD29" t="e">
        <f>IF(V29=0,"",RANK(V29,V$3:V$42)+COUNTIF(V$3:V29,V29)-1)</f>
        <v>#REF!</v>
      </c>
      <c r="AG29" s="107" t="e">
        <f t="shared" si="2"/>
        <v>#REF!</v>
      </c>
    </row>
    <row r="30" spans="1:33" x14ac:dyDescent="0.25">
      <c r="A30" s="18" t="e">
        <f>#REF!</f>
        <v>#REF!</v>
      </c>
      <c r="B30" s="6" t="e">
        <f>SUMIFS(#REF!,#REF!,B$2,#REF!,$A30)/100</f>
        <v>#REF!</v>
      </c>
      <c r="C30" s="6" t="e">
        <f>SUMIFS(#REF!,#REF!,C$2,#REF!,$A30)/100</f>
        <v>#REF!</v>
      </c>
      <c r="D30" s="6" t="e">
        <f>SUMIFS(#REF!,#REF!,D$2,#REF!,$A30)/100</f>
        <v>#REF!</v>
      </c>
      <c r="E30" s="6" t="e">
        <f>SUMIFS(#REF!,#REF!,E$2,#REF!,$A30)/100</f>
        <v>#REF!</v>
      </c>
      <c r="F30" s="6" t="e">
        <f>SUMIFS(#REF!,#REF!,F$2,#REF!,$A30)/100</f>
        <v>#REF!</v>
      </c>
      <c r="G30" s="6" t="e">
        <f>SUMIFS(#REF!,#REF!,G$2,#REF!,$A30)/100</f>
        <v>#REF!</v>
      </c>
      <c r="H30" s="6"/>
      <c r="I30" s="6"/>
      <c r="J30" s="6"/>
      <c r="K30" s="6"/>
      <c r="L30" s="34"/>
      <c r="M30" s="34"/>
      <c r="O30">
        <f>COUNTIF(C$3:C30,C30)</f>
        <v>28</v>
      </c>
      <c r="Q30" s="90" t="e">
        <f>SUMIFS(#REF!,#REF!,Q$2,#REF!,$A30)</f>
        <v>#REF!</v>
      </c>
      <c r="R30" s="90" t="e">
        <f>SUMIFS(#REF!,#REF!,R$2,#REF!,$A30)</f>
        <v>#REF!</v>
      </c>
      <c r="S30" s="90" t="e">
        <f>SUMIFS(#REF!,#REF!,S$2,#REF!,$A30)</f>
        <v>#REF!</v>
      </c>
      <c r="T30" s="90" t="e">
        <f>SUMIFS(#REF!,#REF!,T$2,#REF!,$A30)</f>
        <v>#REF!</v>
      </c>
      <c r="U30" s="90" t="e">
        <f>SUMIFS(#REF!,#REF!,U$2,#REF!,$A30)</f>
        <v>#REF!</v>
      </c>
      <c r="V30" s="90" t="e">
        <f>SUMIFS(#REF!,#REF!,V$2,#REF!,$A30)</f>
        <v>#REF!</v>
      </c>
      <c r="W30" s="90"/>
      <c r="Y30" t="e">
        <f>IF(Q30=0,"",RANK(Q30,Q$3:Q$42)+COUNTIF(Q$3:Q30,Q30)-1)</f>
        <v>#REF!</v>
      </c>
      <c r="Z30" t="e">
        <f>IF(R30=0,"",RANK(R30,R$3:R$42)+COUNTIF(R$3:R30,R30)-1)</f>
        <v>#REF!</v>
      </c>
      <c r="AA30" t="e">
        <f>IF(S30=0,"",RANK(S30,S$3:S$42)+COUNTIF(S$3:S30,S30)-1)</f>
        <v>#REF!</v>
      </c>
      <c r="AB30" t="e">
        <f>IF(T30=0,"",RANK(T30,T$3:T$42)+COUNTIF(T$3:T30,T30)-1)</f>
        <v>#REF!</v>
      </c>
      <c r="AC30" t="e">
        <f>IF(U30=0,"",RANK(U30,U$3:U$42)+COUNTIF(U$3:U30,U30)-1)</f>
        <v>#REF!</v>
      </c>
      <c r="AD30" t="e">
        <f>IF(V30=0,"",RANK(V30,V$3:V$42)+COUNTIF(V$3:V30,V30)-1)</f>
        <v>#REF!</v>
      </c>
      <c r="AG30" s="107" t="e">
        <f t="shared" si="2"/>
        <v>#REF!</v>
      </c>
    </row>
    <row r="31" spans="1:33" x14ac:dyDescent="0.25">
      <c r="A31" s="18" t="e">
        <f>#REF!</f>
        <v>#REF!</v>
      </c>
      <c r="B31" s="6" t="e">
        <f>SUMIFS(#REF!,#REF!,B$2,#REF!,$A31)/100</f>
        <v>#REF!</v>
      </c>
      <c r="C31" s="6" t="e">
        <f>SUMIFS(#REF!,#REF!,C$2,#REF!,$A31)/100</f>
        <v>#REF!</v>
      </c>
      <c r="D31" s="6" t="e">
        <f>SUMIFS(#REF!,#REF!,D$2,#REF!,$A31)/100</f>
        <v>#REF!</v>
      </c>
      <c r="E31" s="6" t="e">
        <f>SUMIFS(#REF!,#REF!,E$2,#REF!,$A31)/100</f>
        <v>#REF!</v>
      </c>
      <c r="F31" s="6" t="e">
        <f>SUMIFS(#REF!,#REF!,F$2,#REF!,$A31)/100</f>
        <v>#REF!</v>
      </c>
      <c r="G31" s="6" t="e">
        <f>SUMIFS(#REF!,#REF!,G$2,#REF!,$A31)/100</f>
        <v>#REF!</v>
      </c>
      <c r="H31" s="6"/>
      <c r="I31" s="6"/>
      <c r="J31" s="6"/>
      <c r="K31" s="6"/>
      <c r="L31" s="34"/>
      <c r="M31" s="34"/>
      <c r="O31">
        <f>COUNTIF(C$3:C31,C31)</f>
        <v>29</v>
      </c>
      <c r="Q31" s="90" t="e">
        <f>SUMIFS(#REF!,#REF!,Q$2,#REF!,$A31)</f>
        <v>#REF!</v>
      </c>
      <c r="R31" s="90" t="e">
        <f>SUMIFS(#REF!,#REF!,R$2,#REF!,$A31)</f>
        <v>#REF!</v>
      </c>
      <c r="S31" s="90" t="e">
        <f>SUMIFS(#REF!,#REF!,S$2,#REF!,$A31)</f>
        <v>#REF!</v>
      </c>
      <c r="T31" s="90" t="e">
        <f>SUMIFS(#REF!,#REF!,T$2,#REF!,$A31)</f>
        <v>#REF!</v>
      </c>
      <c r="U31" s="90" t="e">
        <f>SUMIFS(#REF!,#REF!,U$2,#REF!,$A31)</f>
        <v>#REF!</v>
      </c>
      <c r="V31" s="90" t="e">
        <f>SUMIFS(#REF!,#REF!,V$2,#REF!,$A31)</f>
        <v>#REF!</v>
      </c>
      <c r="W31" s="90"/>
      <c r="Y31" t="e">
        <f>IF(Q31=0,"",RANK(Q31,Q$3:Q$42)+COUNTIF(Q$3:Q31,Q31)-1)</f>
        <v>#REF!</v>
      </c>
      <c r="Z31" t="e">
        <f>IF(R31=0,"",RANK(R31,R$3:R$42)+COUNTIF(R$3:R31,R31)-1)</f>
        <v>#REF!</v>
      </c>
      <c r="AA31" t="e">
        <f>IF(S31=0,"",RANK(S31,S$3:S$42)+COUNTIF(S$3:S31,S31)-1)</f>
        <v>#REF!</v>
      </c>
      <c r="AB31" t="e">
        <f>IF(T31=0,"",RANK(T31,T$3:T$42)+COUNTIF(T$3:T31,T31)-1)</f>
        <v>#REF!</v>
      </c>
      <c r="AC31" t="e">
        <f>IF(U31=0,"",RANK(U31,U$3:U$42)+COUNTIF(U$3:U31,U31)-1)</f>
        <v>#REF!</v>
      </c>
      <c r="AD31" t="e">
        <f>IF(V31=0,"",RANK(V31,V$3:V$42)+COUNTIF(V$3:V31,V31)-1)</f>
        <v>#REF!</v>
      </c>
      <c r="AG31" s="107" t="e">
        <f t="shared" si="2"/>
        <v>#REF!</v>
      </c>
    </row>
    <row r="32" spans="1:33" x14ac:dyDescent="0.25">
      <c r="A32" s="18" t="e">
        <f>#REF!</f>
        <v>#REF!</v>
      </c>
      <c r="B32" s="6" t="e">
        <f>SUMIFS(#REF!,#REF!,B$2,#REF!,$A32)/100</f>
        <v>#REF!</v>
      </c>
      <c r="C32" s="6" t="e">
        <f>SUMIFS(#REF!,#REF!,C$2,#REF!,$A32)/100</f>
        <v>#REF!</v>
      </c>
      <c r="D32" s="6" t="e">
        <f>SUMIFS(#REF!,#REF!,D$2,#REF!,$A32)/100</f>
        <v>#REF!</v>
      </c>
      <c r="E32" s="6" t="e">
        <f>SUMIFS(#REF!,#REF!,E$2,#REF!,$A32)/100</f>
        <v>#REF!</v>
      </c>
      <c r="F32" s="6" t="e">
        <f>SUMIFS(#REF!,#REF!,F$2,#REF!,$A32)/100</f>
        <v>#REF!</v>
      </c>
      <c r="G32" s="6" t="e">
        <f>SUMIFS(#REF!,#REF!,G$2,#REF!,$A32)/100</f>
        <v>#REF!</v>
      </c>
      <c r="H32" s="6"/>
      <c r="I32" s="6"/>
      <c r="J32" s="6"/>
      <c r="K32" s="6"/>
      <c r="L32" s="34"/>
      <c r="M32" s="34"/>
      <c r="O32">
        <f>COUNTIF(C$3:C32,C32)</f>
        <v>30</v>
      </c>
      <c r="Q32" s="90" t="e">
        <f>SUMIFS(#REF!,#REF!,Q$2,#REF!,$A32)</f>
        <v>#REF!</v>
      </c>
      <c r="R32" s="90" t="e">
        <f>SUMIFS(#REF!,#REF!,R$2,#REF!,$A32)</f>
        <v>#REF!</v>
      </c>
      <c r="S32" s="90" t="e">
        <f>SUMIFS(#REF!,#REF!,S$2,#REF!,$A32)</f>
        <v>#REF!</v>
      </c>
      <c r="T32" s="90" t="e">
        <f>SUMIFS(#REF!,#REF!,T$2,#REF!,$A32)</f>
        <v>#REF!</v>
      </c>
      <c r="U32" s="90" t="e">
        <f>SUMIFS(#REF!,#REF!,U$2,#REF!,$A32)</f>
        <v>#REF!</v>
      </c>
      <c r="V32" s="90" t="e">
        <f>SUMIFS(#REF!,#REF!,V$2,#REF!,$A32)</f>
        <v>#REF!</v>
      </c>
      <c r="W32" s="90"/>
      <c r="Y32" t="e">
        <f>IF(Q32=0,"",RANK(Q32,Q$3:Q$42)+COUNTIF(Q$3:Q32,Q32)-1)</f>
        <v>#REF!</v>
      </c>
      <c r="Z32" t="e">
        <f>IF(R32=0,"",RANK(R32,R$3:R$42)+COUNTIF(R$3:R32,R32)-1)</f>
        <v>#REF!</v>
      </c>
      <c r="AA32" t="e">
        <f>IF(S32=0,"",RANK(S32,S$3:S$42)+COUNTIF(S$3:S32,S32)-1)</f>
        <v>#REF!</v>
      </c>
      <c r="AB32" t="e">
        <f>IF(T32=0,"",RANK(T32,T$3:T$42)+COUNTIF(T$3:T32,T32)-1)</f>
        <v>#REF!</v>
      </c>
      <c r="AC32" t="e">
        <f>IF(U32=0,"",RANK(U32,U$3:U$42)+COUNTIF(U$3:U32,U32)-1)</f>
        <v>#REF!</v>
      </c>
      <c r="AD32" t="e">
        <f>IF(V32=0,"",RANK(V32,V$3:V$42)+COUNTIF(V$3:V32,V32)-1)</f>
        <v>#REF!</v>
      </c>
      <c r="AG32" s="107" t="e">
        <f t="shared" si="2"/>
        <v>#REF!</v>
      </c>
    </row>
    <row r="33" spans="1:33" x14ac:dyDescent="0.25">
      <c r="A33" s="18" t="e">
        <f>#REF!</f>
        <v>#REF!</v>
      </c>
      <c r="B33" s="6" t="e">
        <f>SUMIFS(#REF!,#REF!,B$2,#REF!,$A33)/100</f>
        <v>#REF!</v>
      </c>
      <c r="C33" s="6" t="e">
        <f>SUMIFS(#REF!,#REF!,C$2,#REF!,$A33)/100</f>
        <v>#REF!</v>
      </c>
      <c r="D33" s="6" t="e">
        <f>SUMIFS(#REF!,#REF!,D$2,#REF!,$A33)/100</f>
        <v>#REF!</v>
      </c>
      <c r="E33" s="6" t="e">
        <f>SUMIFS(#REF!,#REF!,E$2,#REF!,$A33)/100</f>
        <v>#REF!</v>
      </c>
      <c r="F33" s="6" t="e">
        <f>SUMIFS(#REF!,#REF!,F$2,#REF!,$A33)/100</f>
        <v>#REF!</v>
      </c>
      <c r="G33" s="6" t="e">
        <f>SUMIFS(#REF!,#REF!,G$2,#REF!,$A33)/100</f>
        <v>#REF!</v>
      </c>
      <c r="H33" s="6"/>
      <c r="I33" s="6"/>
      <c r="J33" s="6"/>
      <c r="K33" s="6"/>
      <c r="L33" s="34"/>
      <c r="M33" s="34"/>
      <c r="O33">
        <f>COUNTIF(C$3:C33,C33)</f>
        <v>31</v>
      </c>
      <c r="Q33" s="90" t="e">
        <f>SUMIFS(#REF!,#REF!,Q$2,#REF!,$A33)</f>
        <v>#REF!</v>
      </c>
      <c r="R33" s="90" t="e">
        <f>SUMIFS(#REF!,#REF!,R$2,#REF!,$A33)</f>
        <v>#REF!</v>
      </c>
      <c r="S33" s="90" t="e">
        <f>SUMIFS(#REF!,#REF!,S$2,#REF!,$A33)</f>
        <v>#REF!</v>
      </c>
      <c r="T33" s="90" t="e">
        <f>SUMIFS(#REF!,#REF!,T$2,#REF!,$A33)</f>
        <v>#REF!</v>
      </c>
      <c r="U33" s="90" t="e">
        <f>SUMIFS(#REF!,#REF!,U$2,#REF!,$A33)</f>
        <v>#REF!</v>
      </c>
      <c r="V33" s="90" t="e">
        <f>SUMIFS(#REF!,#REF!,V$2,#REF!,$A33)</f>
        <v>#REF!</v>
      </c>
      <c r="W33" s="90"/>
      <c r="Y33" t="e">
        <f>IF(Q33=0,"",RANK(Q33,Q$3:Q$42)+COUNTIF(Q$3:Q33,Q33)-1)</f>
        <v>#REF!</v>
      </c>
      <c r="Z33" t="e">
        <f>IF(R33=0,"",RANK(R33,R$3:R$42)+COUNTIF(R$3:R33,R33)-1)</f>
        <v>#REF!</v>
      </c>
      <c r="AA33" t="e">
        <f>IF(S33=0,"",RANK(S33,S$3:S$42)+COUNTIF(S$3:S33,S33)-1)</f>
        <v>#REF!</v>
      </c>
      <c r="AB33" t="e">
        <f>IF(T33=0,"",RANK(T33,T$3:T$42)+COUNTIF(T$3:T33,T33)-1)</f>
        <v>#REF!</v>
      </c>
      <c r="AC33" t="e">
        <f>IF(U33=0,"",RANK(U33,U$3:U$42)+COUNTIF(U$3:U33,U33)-1)</f>
        <v>#REF!</v>
      </c>
      <c r="AD33" t="e">
        <f>IF(V33=0,"",RANK(V33,V$3:V$42)+COUNTIF(V$3:V33,V33)-1)</f>
        <v>#REF!</v>
      </c>
      <c r="AG33" s="107" t="e">
        <f t="shared" si="2"/>
        <v>#REF!</v>
      </c>
    </row>
    <row r="34" spans="1:33" x14ac:dyDescent="0.25">
      <c r="A34" s="18" t="e">
        <f>#REF!</f>
        <v>#REF!</v>
      </c>
      <c r="B34" s="6" t="e">
        <f>SUMIFS(#REF!,#REF!,B$2,#REF!,$A34)/100</f>
        <v>#REF!</v>
      </c>
      <c r="C34" s="6" t="e">
        <f>SUMIFS(#REF!,#REF!,C$2,#REF!,$A34)/100</f>
        <v>#REF!</v>
      </c>
      <c r="D34" s="6" t="e">
        <f>SUMIFS(#REF!,#REF!,D$2,#REF!,$A34)/100</f>
        <v>#REF!</v>
      </c>
      <c r="E34" s="6" t="e">
        <f>SUMIFS(#REF!,#REF!,E$2,#REF!,$A34)/100</f>
        <v>#REF!</v>
      </c>
      <c r="F34" s="6" t="e">
        <f>SUMIFS(#REF!,#REF!,F$2,#REF!,$A34)/100</f>
        <v>#REF!</v>
      </c>
      <c r="G34" s="6" t="e">
        <f>SUMIFS(#REF!,#REF!,G$2,#REF!,$A34)/100</f>
        <v>#REF!</v>
      </c>
      <c r="H34" s="6"/>
      <c r="I34" s="6"/>
      <c r="J34" s="6"/>
      <c r="K34" s="6"/>
      <c r="L34" s="34"/>
      <c r="M34" s="34"/>
      <c r="Q34" s="90"/>
      <c r="R34" s="90"/>
      <c r="S34" s="90"/>
      <c r="T34" s="90"/>
      <c r="U34" s="90"/>
      <c r="V34" s="90"/>
      <c r="W34" s="90"/>
      <c r="AG34" s="107"/>
    </row>
    <row r="35" spans="1:33" x14ac:dyDescent="0.25">
      <c r="A35" s="18" t="e">
        <f>#REF!</f>
        <v>#REF!</v>
      </c>
      <c r="B35" s="6" t="e">
        <f>SUMIFS(#REF!,#REF!,B$2,#REF!,$A35)/100</f>
        <v>#REF!</v>
      </c>
      <c r="C35" s="6" t="e">
        <f>SUMIFS(#REF!,#REF!,C$2,#REF!,$A35)/100</f>
        <v>#REF!</v>
      </c>
      <c r="D35" s="6" t="e">
        <f>SUMIFS(#REF!,#REF!,D$2,#REF!,$A35)/100</f>
        <v>#REF!</v>
      </c>
      <c r="E35" s="6" t="e">
        <f>SUMIFS(#REF!,#REF!,E$2,#REF!,$A35)/100</f>
        <v>#REF!</v>
      </c>
      <c r="F35" s="6" t="e">
        <f>SUMIFS(#REF!,#REF!,F$2,#REF!,$A35)/100</f>
        <v>#REF!</v>
      </c>
      <c r="G35" s="6" t="e">
        <f>SUMIFS(#REF!,#REF!,G$2,#REF!,$A35)/100</f>
        <v>#REF!</v>
      </c>
      <c r="H35" s="6"/>
      <c r="I35" s="6"/>
      <c r="J35" s="6"/>
      <c r="K35" s="6"/>
      <c r="L35" s="34"/>
      <c r="M35" s="34"/>
      <c r="O35">
        <f>COUNTIF(C$3:C35,C35)</f>
        <v>33</v>
      </c>
      <c r="Q35" s="90" t="e">
        <f>SUMIFS(#REF!,#REF!,Q$2,#REF!,$A35)</f>
        <v>#REF!</v>
      </c>
      <c r="R35" s="90" t="e">
        <f>SUMIFS(#REF!,#REF!,R$2,#REF!,$A35)</f>
        <v>#REF!</v>
      </c>
      <c r="S35" s="90" t="e">
        <f>SUMIFS(#REF!,#REF!,S$2,#REF!,$A35)</f>
        <v>#REF!</v>
      </c>
      <c r="T35" s="90" t="e">
        <f>SUMIFS(#REF!,#REF!,T$2,#REF!,$A35)</f>
        <v>#REF!</v>
      </c>
      <c r="U35" s="90" t="e">
        <f>SUMIFS(#REF!,#REF!,U$2,#REF!,$A35)</f>
        <v>#REF!</v>
      </c>
      <c r="V35" s="90" t="e">
        <f>SUMIFS(#REF!,#REF!,V$2,#REF!,$A35)</f>
        <v>#REF!</v>
      </c>
      <c r="W35" s="90"/>
      <c r="Y35" t="e">
        <f>IF(Q35=0,"",RANK(Q35,Q$3:Q$42)+COUNTIF(Q$3:Q35,Q35)-1)</f>
        <v>#REF!</v>
      </c>
      <c r="Z35" t="e">
        <f>IF(R35=0,"",RANK(R35,R$3:R$42)+COUNTIF(R$3:R35,R35)-1)</f>
        <v>#REF!</v>
      </c>
      <c r="AA35" t="e">
        <f>IF(S35=0,"",RANK(S35,S$3:S$42)+COUNTIF(S$3:S35,S35)-1)</f>
        <v>#REF!</v>
      </c>
      <c r="AB35" t="e">
        <f>IF(T35=0,"",RANK(T35,T$3:T$42)+COUNTIF(T$3:T35,T35)-1)</f>
        <v>#REF!</v>
      </c>
      <c r="AC35" t="e">
        <f>IF(U35=0,"",RANK(U35,U$3:U$42)+COUNTIF(U$3:U35,U35)-1)</f>
        <v>#REF!</v>
      </c>
      <c r="AD35" t="e">
        <f>IF(V35=0,"",RANK(V35,V$3:V$42)+COUNTIF(V$3:V35,V35)-1)</f>
        <v>#REF!</v>
      </c>
      <c r="AG35" s="107" t="e">
        <f t="shared" si="2"/>
        <v>#REF!</v>
      </c>
    </row>
    <row r="36" spans="1:33" x14ac:dyDescent="0.25">
      <c r="A36" s="18" t="e">
        <f>#REF!</f>
        <v>#REF!</v>
      </c>
      <c r="B36" s="6" t="e">
        <f>SUMIFS(#REF!,#REF!,B$2,#REF!,$A36)/100</f>
        <v>#REF!</v>
      </c>
      <c r="C36" s="6" t="e">
        <f>SUMIFS(#REF!,#REF!,C$2,#REF!,$A36)/100</f>
        <v>#REF!</v>
      </c>
      <c r="D36" s="6" t="e">
        <f>SUMIFS(#REF!,#REF!,D$2,#REF!,$A36)/100</f>
        <v>#REF!</v>
      </c>
      <c r="E36" s="6" t="e">
        <f>SUMIFS(#REF!,#REF!,E$2,#REF!,$A36)/100</f>
        <v>#REF!</v>
      </c>
      <c r="F36" s="6" t="e">
        <f>SUMIFS(#REF!,#REF!,F$2,#REF!,$A36)/100</f>
        <v>#REF!</v>
      </c>
      <c r="G36" s="6" t="e">
        <f>SUMIFS(#REF!,#REF!,G$2,#REF!,$A36)/100</f>
        <v>#REF!</v>
      </c>
      <c r="H36" s="6"/>
      <c r="I36" s="6"/>
      <c r="J36" s="6"/>
      <c r="K36" s="6"/>
      <c r="L36" s="34"/>
      <c r="M36" s="34"/>
      <c r="O36">
        <f>COUNTIF(C$3:C36,C36)</f>
        <v>34</v>
      </c>
      <c r="Q36" s="90" t="e">
        <f>SUMIFS(#REF!,#REF!,Q$2,#REF!,$A36)</f>
        <v>#REF!</v>
      </c>
      <c r="R36" s="90" t="e">
        <f>SUMIFS(#REF!,#REF!,R$2,#REF!,$A36)</f>
        <v>#REF!</v>
      </c>
      <c r="S36" s="90" t="e">
        <f>SUMIFS(#REF!,#REF!,S$2,#REF!,$A36)</f>
        <v>#REF!</v>
      </c>
      <c r="T36" s="90" t="e">
        <f>SUMIFS(#REF!,#REF!,T$2,#REF!,$A36)</f>
        <v>#REF!</v>
      </c>
      <c r="U36" s="90" t="e">
        <f>SUMIFS(#REF!,#REF!,U$2,#REF!,$A36)</f>
        <v>#REF!</v>
      </c>
      <c r="V36" s="90" t="e">
        <f>SUMIFS(#REF!,#REF!,V$2,#REF!,$A36)</f>
        <v>#REF!</v>
      </c>
      <c r="W36" s="90"/>
      <c r="Y36" t="e">
        <f>IF(Q36=0,"",RANK(Q36,Q$3:Q$42)+COUNTIF(Q$3:Q36,Q36)-1)</f>
        <v>#REF!</v>
      </c>
      <c r="Z36" t="e">
        <f>IF(R36=0,"",RANK(R36,R$3:R$42)+COUNTIF(R$3:R36,R36)-1)</f>
        <v>#REF!</v>
      </c>
      <c r="AA36" t="e">
        <f>IF(S36=0,"",RANK(S36,S$3:S$42)+COUNTIF(S$3:S36,S36)-1)</f>
        <v>#REF!</v>
      </c>
      <c r="AB36" t="e">
        <f>IF(T36=0,"",RANK(T36,T$3:T$42)+COUNTIF(T$3:T36,T36)-1)</f>
        <v>#REF!</v>
      </c>
      <c r="AC36" t="e">
        <f>IF(U36=0,"",RANK(U36,U$3:U$42)+COUNTIF(U$3:U36,U36)-1)</f>
        <v>#REF!</v>
      </c>
      <c r="AD36" t="e">
        <f>IF(V36=0,"",RANK(V36,V$3:V$42)+COUNTIF(V$3:V36,V36)-1)</f>
        <v>#REF!</v>
      </c>
      <c r="AG36" s="107" t="e">
        <f t="shared" si="2"/>
        <v>#REF!</v>
      </c>
    </row>
    <row r="37" spans="1:33" x14ac:dyDescent="0.25">
      <c r="A37" s="18" t="e">
        <f>#REF!</f>
        <v>#REF!</v>
      </c>
      <c r="B37" s="6" t="e">
        <f>SUMIFS(#REF!,#REF!,B$2,#REF!,$A37)/100</f>
        <v>#REF!</v>
      </c>
      <c r="C37" s="6" t="e">
        <f>SUMIFS(#REF!,#REF!,C$2,#REF!,$A37)/100</f>
        <v>#REF!</v>
      </c>
      <c r="D37" s="6" t="e">
        <f>SUMIFS(#REF!,#REF!,D$2,#REF!,$A37)/100</f>
        <v>#REF!</v>
      </c>
      <c r="E37" s="6" t="e">
        <f>SUMIFS(#REF!,#REF!,E$2,#REF!,$A37)/100</f>
        <v>#REF!</v>
      </c>
      <c r="F37" s="6" t="e">
        <f>SUMIFS(#REF!,#REF!,F$2,#REF!,$A37)/100</f>
        <v>#REF!</v>
      </c>
      <c r="G37" s="6" t="e">
        <f>SUMIFS(#REF!,#REF!,G$2,#REF!,$A37)/100</f>
        <v>#REF!</v>
      </c>
      <c r="H37" s="6"/>
      <c r="I37" s="6"/>
      <c r="J37" s="6"/>
      <c r="K37" s="6"/>
      <c r="L37" s="34"/>
      <c r="M37" s="34"/>
      <c r="O37">
        <f>COUNTIF(C$3:C37,C37)</f>
        <v>35</v>
      </c>
      <c r="Q37" s="90" t="e">
        <f>SUMIFS(#REF!,#REF!,Q$2,#REF!,$A37)</f>
        <v>#REF!</v>
      </c>
      <c r="R37" s="90" t="e">
        <f>SUMIFS(#REF!,#REF!,R$2,#REF!,$A37)</f>
        <v>#REF!</v>
      </c>
      <c r="S37" s="90" t="e">
        <f>SUMIFS(#REF!,#REF!,S$2,#REF!,$A37)</f>
        <v>#REF!</v>
      </c>
      <c r="T37" s="90" t="e">
        <f>SUMIFS(#REF!,#REF!,T$2,#REF!,$A37)</f>
        <v>#REF!</v>
      </c>
      <c r="U37" s="90" t="e">
        <f>SUMIFS(#REF!,#REF!,U$2,#REF!,$A37)</f>
        <v>#REF!</v>
      </c>
      <c r="V37" s="90" t="e">
        <f>SUMIFS(#REF!,#REF!,V$2,#REF!,$A37)</f>
        <v>#REF!</v>
      </c>
      <c r="W37" s="90"/>
      <c r="Y37" t="e">
        <f>IF(Q37=0,"",RANK(Q37,Q$3:Q$42)+COUNTIF(Q$3:Q37,Q37)-1)</f>
        <v>#REF!</v>
      </c>
      <c r="Z37" t="e">
        <f>IF(R37=0,"",RANK(R37,R$3:R$42)+COUNTIF(R$3:R37,R37)-1)</f>
        <v>#REF!</v>
      </c>
      <c r="AA37" t="e">
        <f>IF(S37=0,"",RANK(S37,S$3:S$42)+COUNTIF(S$3:S37,S37)-1)</f>
        <v>#REF!</v>
      </c>
      <c r="AB37" t="e">
        <f>IF(T37=0,"",RANK(T37,T$3:T$42)+COUNTIF(T$3:T37,T37)-1)</f>
        <v>#REF!</v>
      </c>
      <c r="AC37" t="e">
        <f>IF(U37=0,"",RANK(U37,U$3:U$42)+COUNTIF(U$3:U37,U37)-1)</f>
        <v>#REF!</v>
      </c>
      <c r="AD37" t="e">
        <f>IF(V37=0,"",RANK(V37,V$3:V$42)+COUNTIF(V$3:V37,V37)-1)</f>
        <v>#REF!</v>
      </c>
      <c r="AG37" s="107" t="e">
        <f t="shared" si="2"/>
        <v>#REF!</v>
      </c>
    </row>
    <row r="38" spans="1:33" x14ac:dyDescent="0.25">
      <c r="A38" s="18" t="e">
        <f>#REF!</f>
        <v>#REF!</v>
      </c>
      <c r="B38" s="6" t="e">
        <f>SUMIFS(#REF!,#REF!,B$2,#REF!,$A38)/100</f>
        <v>#REF!</v>
      </c>
      <c r="C38" s="6" t="e">
        <f>SUMIFS(#REF!,#REF!,C$2,#REF!,$A38)/100</f>
        <v>#REF!</v>
      </c>
      <c r="D38" s="6" t="e">
        <f>SUMIFS(#REF!,#REF!,D$2,#REF!,$A38)/100</f>
        <v>#REF!</v>
      </c>
      <c r="E38" s="6" t="e">
        <f>SUMIFS(#REF!,#REF!,E$2,#REF!,$A38)/100</f>
        <v>#REF!</v>
      </c>
      <c r="F38" s="6" t="e">
        <f>SUMIFS(#REF!,#REF!,F$2,#REF!,$A38)/100</f>
        <v>#REF!</v>
      </c>
      <c r="G38" s="6" t="e">
        <f>SUMIFS(#REF!,#REF!,G$2,#REF!,$A38)/100</f>
        <v>#REF!</v>
      </c>
      <c r="H38" s="6"/>
      <c r="I38" s="6"/>
      <c r="J38" s="6"/>
      <c r="K38" s="6"/>
      <c r="L38" s="34"/>
      <c r="M38" s="34"/>
      <c r="O38">
        <f>COUNTIF(C$3:C38,C38)</f>
        <v>36</v>
      </c>
      <c r="Q38" s="90" t="e">
        <f>SUMIFS(#REF!,#REF!,Q$2,#REF!,$A38)</f>
        <v>#REF!</v>
      </c>
      <c r="R38" s="90" t="e">
        <f>SUMIFS(#REF!,#REF!,R$2,#REF!,$A38)</f>
        <v>#REF!</v>
      </c>
      <c r="S38" s="90" t="e">
        <f>SUMIFS(#REF!,#REF!,S$2,#REF!,$A38)</f>
        <v>#REF!</v>
      </c>
      <c r="T38" s="90" t="e">
        <f>SUMIFS(#REF!,#REF!,T$2,#REF!,$A38)</f>
        <v>#REF!</v>
      </c>
      <c r="U38" s="90" t="e">
        <f>SUMIFS(#REF!,#REF!,U$2,#REF!,$A38)</f>
        <v>#REF!</v>
      </c>
      <c r="V38" s="90" t="e">
        <f>SUMIFS(#REF!,#REF!,V$2,#REF!,$A38)</f>
        <v>#REF!</v>
      </c>
      <c r="W38" s="90"/>
      <c r="Y38" t="e">
        <f>IF(Q38=0,"",RANK(Q38,Q$3:Q$42)+COUNTIF(Q$3:Q38,Q38)-1)</f>
        <v>#REF!</v>
      </c>
      <c r="Z38" t="e">
        <f>IF(R38=0,"",RANK(R38,R$3:R$42)+COUNTIF(R$3:R38,R38)-1)</f>
        <v>#REF!</v>
      </c>
      <c r="AA38" t="e">
        <f>IF(S38=0,"",RANK(S38,S$3:S$42)+COUNTIF(S$3:S38,S38)-1)</f>
        <v>#REF!</v>
      </c>
      <c r="AB38" t="e">
        <f>IF(T38=0,"",RANK(T38,T$3:T$42)+COUNTIF(T$3:T38,T38)-1)</f>
        <v>#REF!</v>
      </c>
      <c r="AC38" t="e">
        <f>IF(U38=0,"",RANK(U38,U$3:U$42)+COUNTIF(U$3:U38,U38)-1)</f>
        <v>#REF!</v>
      </c>
      <c r="AD38" t="e">
        <f>IF(V38=0,"",RANK(V38,V$3:V$42)+COUNTIF(V$3:V38,V38)-1)</f>
        <v>#REF!</v>
      </c>
      <c r="AG38" s="107" t="e">
        <f t="shared" si="2"/>
        <v>#REF!</v>
      </c>
    </row>
    <row r="39" spans="1:33" x14ac:dyDescent="0.25">
      <c r="A39" s="18" t="e">
        <f>#REF!</f>
        <v>#REF!</v>
      </c>
      <c r="B39" s="6" t="e">
        <f>SUMIFS(#REF!,#REF!,B$2,#REF!,$A39)/100</f>
        <v>#REF!</v>
      </c>
      <c r="C39" s="6" t="e">
        <f>SUMIFS(#REF!,#REF!,C$2,#REF!,$A39)/100</f>
        <v>#REF!</v>
      </c>
      <c r="D39" s="6" t="e">
        <f>SUMIFS(#REF!,#REF!,D$2,#REF!,$A39)/100</f>
        <v>#REF!</v>
      </c>
      <c r="E39" s="6" t="e">
        <f>SUMIFS(#REF!,#REF!,E$2,#REF!,$A39)/100</f>
        <v>#REF!</v>
      </c>
      <c r="F39" s="6" t="e">
        <f>SUMIFS(#REF!,#REF!,F$2,#REF!,$A39)/100</f>
        <v>#REF!</v>
      </c>
      <c r="G39" s="6" t="e">
        <f>SUMIFS(#REF!,#REF!,G$2,#REF!,$A39)/100</f>
        <v>#REF!</v>
      </c>
      <c r="H39" s="6"/>
      <c r="I39" s="6"/>
      <c r="J39" s="6"/>
      <c r="K39" s="6"/>
      <c r="L39" s="34"/>
      <c r="M39" s="34"/>
      <c r="O39">
        <f>COUNTIF(C$3:C39,C39)</f>
        <v>37</v>
      </c>
      <c r="Q39" s="90" t="e">
        <f>SUMIFS(#REF!,#REF!,Q$2,#REF!,$A39)</f>
        <v>#REF!</v>
      </c>
      <c r="R39" s="90" t="e">
        <f>SUMIFS(#REF!,#REF!,R$2,#REF!,$A39)</f>
        <v>#REF!</v>
      </c>
      <c r="S39" s="90" t="e">
        <f>SUMIFS(#REF!,#REF!,S$2,#REF!,$A39)</f>
        <v>#REF!</v>
      </c>
      <c r="T39" s="90" t="e">
        <f>SUMIFS(#REF!,#REF!,T$2,#REF!,$A39)</f>
        <v>#REF!</v>
      </c>
      <c r="U39" s="90" t="e">
        <f>SUMIFS(#REF!,#REF!,U$2,#REF!,$A39)</f>
        <v>#REF!</v>
      </c>
      <c r="V39" s="90" t="e">
        <f>SUMIFS(#REF!,#REF!,V$2,#REF!,$A39)</f>
        <v>#REF!</v>
      </c>
      <c r="W39" s="90"/>
      <c r="Y39" t="e">
        <f>IF(Q39=0,"",RANK(Q39,Q$3:Q$42)+COUNTIF(Q$3:Q39,Q39)-1)</f>
        <v>#REF!</v>
      </c>
      <c r="Z39" t="e">
        <f>IF(R39=0,"",RANK(R39,R$3:R$42)+COUNTIF(R$3:R39,R39)-1)</f>
        <v>#REF!</v>
      </c>
      <c r="AA39" t="e">
        <f>IF(S39=0,"",RANK(S39,S$3:S$42)+COUNTIF(S$3:S39,S39)-1)</f>
        <v>#REF!</v>
      </c>
      <c r="AB39" t="e">
        <f>IF(T39=0,"",RANK(T39,T$3:T$42)+COUNTIF(T$3:T39,T39)-1)</f>
        <v>#REF!</v>
      </c>
      <c r="AC39" t="e">
        <f>IF(U39=0,"",RANK(U39,U$3:U$42)+COUNTIF(U$3:U39,U39)-1)</f>
        <v>#REF!</v>
      </c>
      <c r="AD39" t="e">
        <f>IF(V39=0,"",RANK(V39,V$3:V$42)+COUNTIF(V$3:V39,V39)-1)</f>
        <v>#REF!</v>
      </c>
      <c r="AG39" s="107" t="e">
        <f t="shared" si="2"/>
        <v>#REF!</v>
      </c>
    </row>
    <row r="40" spans="1:33" x14ac:dyDescent="0.25">
      <c r="A40" s="18" t="e">
        <f>#REF!</f>
        <v>#REF!</v>
      </c>
      <c r="B40" s="6" t="e">
        <f>SUMIFS(#REF!,#REF!,B$2,#REF!,$A40)/100</f>
        <v>#REF!</v>
      </c>
      <c r="C40" s="6" t="e">
        <f>SUMIFS(#REF!,#REF!,C$2,#REF!,$A40)/100</f>
        <v>#REF!</v>
      </c>
      <c r="D40" s="6" t="e">
        <f>SUMIFS(#REF!,#REF!,D$2,#REF!,$A40)/100</f>
        <v>#REF!</v>
      </c>
      <c r="E40" s="6" t="e">
        <f>SUMIFS(#REF!,#REF!,E$2,#REF!,$A40)/100</f>
        <v>#REF!</v>
      </c>
      <c r="F40" s="6" t="e">
        <f>SUMIFS(#REF!,#REF!,F$2,#REF!,$A40)/100</f>
        <v>#REF!</v>
      </c>
      <c r="G40" s="6" t="e">
        <f>SUMIFS(#REF!,#REF!,G$2,#REF!,$A40)/100</f>
        <v>#REF!</v>
      </c>
      <c r="H40" s="6"/>
      <c r="I40" s="6"/>
      <c r="J40" s="6"/>
      <c r="K40" s="6"/>
      <c r="L40" s="34"/>
      <c r="M40" s="34"/>
      <c r="O40">
        <f>COUNTIF(C$3:C40,C40)</f>
        <v>38</v>
      </c>
      <c r="Q40" s="90" t="e">
        <f>SUMIFS(#REF!,#REF!,Q$2,#REF!,$A40)</f>
        <v>#REF!</v>
      </c>
      <c r="R40" s="90" t="e">
        <f>SUMIFS(#REF!,#REF!,R$2,#REF!,$A40)</f>
        <v>#REF!</v>
      </c>
      <c r="S40" s="90" t="e">
        <f>SUMIFS(#REF!,#REF!,S$2,#REF!,$A40)</f>
        <v>#REF!</v>
      </c>
      <c r="T40" s="90" t="e">
        <f>SUMIFS(#REF!,#REF!,T$2,#REF!,$A40)</f>
        <v>#REF!</v>
      </c>
      <c r="U40" s="90" t="e">
        <f>SUMIFS(#REF!,#REF!,U$2,#REF!,$A40)</f>
        <v>#REF!</v>
      </c>
      <c r="V40" s="90" t="e">
        <f>SUMIFS(#REF!,#REF!,V$2,#REF!,$A40)</f>
        <v>#REF!</v>
      </c>
      <c r="W40" s="90"/>
      <c r="Y40" t="e">
        <f>IF(Q40=0,"",RANK(Q40,Q$3:Q$42)+COUNTIF(Q$3:Q40,Q40)-1)</f>
        <v>#REF!</v>
      </c>
      <c r="Z40" t="e">
        <f>IF(R40=0,"",RANK(R40,R$3:R$42)+COUNTIF(R$3:R40,R40)-1)</f>
        <v>#REF!</v>
      </c>
      <c r="AA40" t="e">
        <f>IF(S40=0,"",RANK(S40,S$3:S$42)+COUNTIF(S$3:S40,S40)-1)</f>
        <v>#REF!</v>
      </c>
      <c r="AB40" t="e">
        <f>IF(T40=0,"",RANK(T40,T$3:T$42)+COUNTIF(T$3:T40,T40)-1)</f>
        <v>#REF!</v>
      </c>
      <c r="AC40" t="e">
        <f>IF(U40=0,"",RANK(U40,U$3:U$42)+COUNTIF(U$3:U40,U40)-1)</f>
        <v>#REF!</v>
      </c>
      <c r="AD40" t="e">
        <f>IF(V40=0,"",RANK(V40,V$3:V$42)+COUNTIF(V$3:V40,V40)-1)</f>
        <v>#REF!</v>
      </c>
      <c r="AG40" s="107" t="e">
        <f t="shared" si="2"/>
        <v>#REF!</v>
      </c>
    </row>
    <row r="41" spans="1:33" x14ac:dyDescent="0.25">
      <c r="A41" s="18" t="e">
        <f>#REF!</f>
        <v>#REF!</v>
      </c>
      <c r="B41" s="6" t="e">
        <f>SUMIFS(#REF!,#REF!,B$2,#REF!,$A41)/100</f>
        <v>#REF!</v>
      </c>
      <c r="C41" s="6" t="e">
        <f>SUMIFS(#REF!,#REF!,C$2,#REF!,$A41)/100</f>
        <v>#REF!</v>
      </c>
      <c r="D41" s="6" t="e">
        <f>SUMIFS(#REF!,#REF!,D$2,#REF!,$A41)/100</f>
        <v>#REF!</v>
      </c>
      <c r="E41" s="6" t="e">
        <f>SUMIFS(#REF!,#REF!,E$2,#REF!,$A41)/100</f>
        <v>#REF!</v>
      </c>
      <c r="F41" s="6" t="e">
        <f>SUMIFS(#REF!,#REF!,F$2,#REF!,$A41)/100</f>
        <v>#REF!</v>
      </c>
      <c r="G41" s="6" t="e">
        <f>SUMIFS(#REF!,#REF!,G$2,#REF!,$A41)/100</f>
        <v>#REF!</v>
      </c>
      <c r="H41" s="6"/>
      <c r="I41" s="6"/>
      <c r="J41" s="6"/>
      <c r="K41" s="6"/>
      <c r="L41" s="34"/>
      <c r="M41" s="34"/>
      <c r="O41">
        <f>COUNTIF(C$3:C41,C41)</f>
        <v>39</v>
      </c>
      <c r="Q41" s="90" t="e">
        <f>SUMIFS(#REF!,#REF!,Q$2,#REF!,$A41)</f>
        <v>#REF!</v>
      </c>
      <c r="R41" s="90" t="e">
        <f>SUMIFS(#REF!,#REF!,R$2,#REF!,$A41)</f>
        <v>#REF!</v>
      </c>
      <c r="S41" s="90" t="e">
        <f>SUMIFS(#REF!,#REF!,S$2,#REF!,$A41)</f>
        <v>#REF!</v>
      </c>
      <c r="T41" s="90" t="e">
        <f>SUMIFS(#REF!,#REF!,T$2,#REF!,$A41)</f>
        <v>#REF!</v>
      </c>
      <c r="U41" s="90" t="e">
        <f>SUMIFS(#REF!,#REF!,U$2,#REF!,$A41)</f>
        <v>#REF!</v>
      </c>
      <c r="V41" s="90" t="e">
        <f>SUMIFS(#REF!,#REF!,V$2,#REF!,$A41)</f>
        <v>#REF!</v>
      </c>
      <c r="W41" s="90"/>
      <c r="Y41" t="e">
        <f>IF(Q41=0,"",RANK(Q41,Q$3:Q$42)+COUNTIF(Q$3:Q41,Q41)-1)</f>
        <v>#REF!</v>
      </c>
      <c r="Z41" t="e">
        <f>IF(R41=0,"",RANK(R41,R$3:R$42)+COUNTIF(R$3:R41,R41)-1)</f>
        <v>#REF!</v>
      </c>
      <c r="AA41" t="e">
        <f>IF(S41=0,"",RANK(S41,S$3:S$42)+COUNTIF(S$3:S41,S41)-1)</f>
        <v>#REF!</v>
      </c>
      <c r="AB41" t="e">
        <f>IF(T41=0,"",RANK(T41,T$3:T$42)+COUNTIF(T$3:T41,T41)-1)</f>
        <v>#REF!</v>
      </c>
      <c r="AC41" t="e">
        <f>IF(U41=0,"",RANK(U41,U$3:U$42)+COUNTIF(U$3:U41,U41)-1)</f>
        <v>#REF!</v>
      </c>
      <c r="AD41" t="e">
        <f>IF(V41=0,"",RANK(V41,V$3:V$42)+COUNTIF(V$3:V41,V41)-1)</f>
        <v>#REF!</v>
      </c>
      <c r="AG41" s="107" t="e">
        <f t="shared" si="2"/>
        <v>#REF!</v>
      </c>
    </row>
    <row r="42" spans="1:33" x14ac:dyDescent="0.25">
      <c r="B42" s="6"/>
      <c r="C42" s="6"/>
      <c r="D42" s="6"/>
      <c r="E42" s="6"/>
      <c r="F42" s="6"/>
      <c r="G42" s="6"/>
      <c r="H42" s="6"/>
      <c r="I42" s="6"/>
      <c r="J42" s="6"/>
      <c r="K42" s="6"/>
      <c r="L42" s="34"/>
      <c r="M42" s="34"/>
      <c r="O42">
        <f>COUNTIF(C$3:C42,C42)</f>
        <v>0</v>
      </c>
      <c r="Q42" s="90" t="e">
        <f>SUMIFS(#REF!,#REF!,Q$2,#REF!,$A42)</f>
        <v>#REF!</v>
      </c>
      <c r="R42" s="90" t="e">
        <f>SUMIFS(#REF!,#REF!,R$2,#REF!,$A42)</f>
        <v>#REF!</v>
      </c>
      <c r="S42" s="90" t="e">
        <f>SUMIFS(#REF!,#REF!,S$2,#REF!,$A42)</f>
        <v>#REF!</v>
      </c>
      <c r="T42" s="90" t="e">
        <f>SUMIFS(#REF!,#REF!,T$2,#REF!,$A42)</f>
        <v>#REF!</v>
      </c>
      <c r="U42" s="90" t="e">
        <f>SUMIFS(#REF!,#REF!,U$2,#REF!,$A42)</f>
        <v>#REF!</v>
      </c>
      <c r="V42" s="90" t="e">
        <f>SUMIFS(#REF!,#REF!,V$2,#REF!,$A42)</f>
        <v>#REF!</v>
      </c>
      <c r="W42" s="90"/>
      <c r="Y42" t="e">
        <f>IF(Q42=0,"",RANK(Q42,Q$3:Q$42)+COUNTIF(Q$3:Q42,Q42)-1)</f>
        <v>#REF!</v>
      </c>
      <c r="Z42" t="e">
        <f>IF(R42=0,"",RANK(R42,R$3:R$42)+COUNTIF(R$3:R42,R42)-1)</f>
        <v>#REF!</v>
      </c>
      <c r="AA42" t="e">
        <f>IF(S42=0,"",RANK(S42,S$3:S$42)+COUNTIF(S$3:S42,S42)-1)</f>
        <v>#REF!</v>
      </c>
      <c r="AB42" t="e">
        <f>IF(T42=0,"",RANK(T42,T$3:T$42)+COUNTIF(T$3:T42,T42)-1)</f>
        <v>#REF!</v>
      </c>
      <c r="AC42" t="e">
        <f>IF(U42=0,"",RANK(U42,U$3:U$42)+COUNTIF(U$3:U42,U42)-1)</f>
        <v>#REF!</v>
      </c>
      <c r="AD42" t="e">
        <f>IF(V42=0,"",RANK(V42,V$3:V$42)+COUNTIF(V$3:V42,V42)-1)</f>
        <v>#REF!</v>
      </c>
      <c r="AG42" s="107">
        <f t="shared" si="2"/>
        <v>0</v>
      </c>
    </row>
    <row r="43" spans="1:33" ht="15.75" thickBot="1" x14ac:dyDescent="0.3">
      <c r="A43" s="9" t="s">
        <v>92</v>
      </c>
      <c r="B43" s="8" t="e">
        <f t="shared" ref="B43:G43" si="3">SUM(B3:B41)</f>
        <v>#REF!</v>
      </c>
      <c r="C43" s="8" t="e">
        <f t="shared" si="3"/>
        <v>#REF!</v>
      </c>
      <c r="D43" s="8" t="e">
        <f t="shared" si="3"/>
        <v>#REF!</v>
      </c>
      <c r="E43" s="8" t="e">
        <f t="shared" si="3"/>
        <v>#REF!</v>
      </c>
      <c r="F43" s="8" t="e">
        <f t="shared" si="3"/>
        <v>#REF!</v>
      </c>
      <c r="G43" s="8" t="e">
        <f t="shared" si="3"/>
        <v>#REF!</v>
      </c>
      <c r="H43" s="8"/>
      <c r="I43" s="8"/>
      <c r="J43" s="8"/>
      <c r="K43" s="8"/>
      <c r="L43" s="109"/>
      <c r="M43" s="109"/>
    </row>
    <row r="44" spans="1:33" ht="15.75" thickTop="1" x14ac:dyDescent="0.25"/>
    <row r="45" spans="1:33" x14ac:dyDescent="0.25">
      <c r="A45" s="13" t="s">
        <v>93</v>
      </c>
    </row>
    <row r="48" spans="1:33" x14ac:dyDescent="0.25">
      <c r="A48" s="28"/>
      <c r="B48" s="29" t="e">
        <f>B43-#REF!</f>
        <v>#REF!</v>
      </c>
      <c r="C48" s="29" t="e">
        <f>C43-#REF!</f>
        <v>#REF!</v>
      </c>
      <c r="D48" s="29" t="e">
        <f>D43-#REF!</f>
        <v>#REF!</v>
      </c>
      <c r="E48" s="29" t="e">
        <f>E43-#REF!</f>
        <v>#REF!</v>
      </c>
      <c r="F48" s="29" t="e">
        <f>F43-#REF!</f>
        <v>#REF!</v>
      </c>
      <c r="G48" s="29" t="e">
        <f>G43-#REF!</f>
        <v>#REF!</v>
      </c>
      <c r="H48" s="29"/>
      <c r="I48" s="29"/>
      <c r="J48" s="29"/>
      <c r="K48" s="29"/>
      <c r="L48" s="29"/>
      <c r="M48" s="29"/>
    </row>
    <row r="49" spans="1:13" x14ac:dyDescent="0.25">
      <c r="A49" t="s">
        <v>219</v>
      </c>
      <c r="B49" s="29" t="e">
        <f>B43-VLOOKUP("Grand Total",#REF!,MATCH(B2,#REF!,0),0)/100</f>
        <v>#REF!</v>
      </c>
      <c r="C49" s="29" t="e">
        <f>C43-VLOOKUP("Grand Total",#REF!,MATCH(C2,#REF!,0),0)/100</f>
        <v>#REF!</v>
      </c>
      <c r="D49" s="29" t="e">
        <f>D43-VLOOKUP("Grand Total",#REF!,MATCH(D2,#REF!,0),0)/100</f>
        <v>#REF!</v>
      </c>
      <c r="E49" s="29" t="e">
        <f>E43-VLOOKUP("Grand Total",#REF!,MATCH(E2,#REF!,0),0)/100</f>
        <v>#REF!</v>
      </c>
      <c r="F49" s="29" t="e">
        <f>F43-VLOOKUP("Grand Total",#REF!,MATCH(F2,#REF!,0),0)/100</f>
        <v>#REF!</v>
      </c>
      <c r="G49" s="29" t="e">
        <f>G43-VLOOKUP("Grand Total",#REF!,MATCH(G2,#REF!,0),0)/100</f>
        <v>#REF!</v>
      </c>
      <c r="H49" s="29"/>
      <c r="I49" s="29"/>
      <c r="J49" s="29"/>
      <c r="K49" s="29"/>
      <c r="L49" s="29"/>
      <c r="M49" s="29"/>
    </row>
    <row r="51" spans="1:13" x14ac:dyDescent="0.25">
      <c r="A51" s="18" t="s">
        <v>163</v>
      </c>
      <c r="B51" s="3" t="e">
        <f t="shared" ref="B51:G51" si="4">B88</f>
        <v>#REF!</v>
      </c>
      <c r="C51" s="3" t="e">
        <f t="shared" si="4"/>
        <v>#REF!</v>
      </c>
      <c r="D51" s="3" t="e">
        <f t="shared" si="4"/>
        <v>#REF!</v>
      </c>
      <c r="E51" s="3" t="e">
        <f t="shared" si="4"/>
        <v>#REF!</v>
      </c>
      <c r="F51" s="3" t="e">
        <f t="shared" si="4"/>
        <v>#REF!</v>
      </c>
      <c r="G51" s="3" t="e">
        <f t="shared" si="4"/>
        <v>#REF!</v>
      </c>
      <c r="H51" s="3"/>
      <c r="I51" s="3"/>
      <c r="J51" s="3"/>
      <c r="K51" s="3"/>
      <c r="L51" s="3"/>
      <c r="M51" s="3"/>
    </row>
    <row r="52" spans="1:13" x14ac:dyDescent="0.25">
      <c r="A52" s="18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s="10" customFormat="1" ht="33.75" customHeight="1" x14ac:dyDescent="0.25">
      <c r="A53" s="11" t="e">
        <f>"As on "&amp;TEXT($O$1,"mmmm dd, yyyy")</f>
        <v>#REF!</v>
      </c>
      <c r="B53" s="32" t="str">
        <f t="shared" ref="B53:H53" si="5">B2</f>
        <v>Shriram Aggressive Hybrid Fund</v>
      </c>
      <c r="C53" s="32" t="str">
        <f t="shared" si="5"/>
        <v>Shriram Flexi Cap Fund</v>
      </c>
      <c r="D53" s="32" t="str">
        <f t="shared" si="5"/>
        <v>Shriram ELSS Tax Saver Fund</v>
      </c>
      <c r="E53" s="32" t="str">
        <f t="shared" si="5"/>
        <v>Shriram Balanced Advantage Fund</v>
      </c>
      <c r="F53" s="32" t="str">
        <f t="shared" si="5"/>
        <v>Shriram Multi Asset Allocation Fund</v>
      </c>
      <c r="G53" s="32" t="str">
        <f t="shared" ref="G53" si="6">G2</f>
        <v>Shriram Multi Sector Rotation Fund</v>
      </c>
      <c r="H53" s="32" t="str">
        <f t="shared" si="5"/>
        <v>Shriram Overnight Fund</v>
      </c>
      <c r="I53" s="32" t="str">
        <f t="shared" ref="I53:J53" si="7">I2</f>
        <v>Shriram Nifty 1D Rate Liquid ETF</v>
      </c>
      <c r="J53" s="32" t="str">
        <f t="shared" si="7"/>
        <v>Shriram Liquid Fund</v>
      </c>
      <c r="K53" s="32" t="str">
        <f t="shared" ref="K53" si="8">K2</f>
        <v>Shriram Money Market Fund</v>
      </c>
      <c r="L53" s="108"/>
      <c r="M53" s="108"/>
    </row>
    <row r="54" spans="1:13" x14ac:dyDescent="0.25">
      <c r="A54" s="22" t="s">
        <v>164</v>
      </c>
      <c r="B54" s="33" t="e">
        <f t="shared" ref="B54:G54" si="9">B43+B51</f>
        <v>#REF!</v>
      </c>
      <c r="C54" s="33" t="e">
        <f t="shared" si="9"/>
        <v>#REF!</v>
      </c>
      <c r="D54" s="33" t="e">
        <f t="shared" si="9"/>
        <v>#REF!</v>
      </c>
      <c r="E54" s="33" t="e">
        <f t="shared" si="9"/>
        <v>#REF!</v>
      </c>
      <c r="F54" s="33" t="e">
        <f t="shared" si="9"/>
        <v>#REF!</v>
      </c>
      <c r="G54" s="33" t="e">
        <f t="shared" si="9"/>
        <v>#REF!</v>
      </c>
      <c r="H54" s="33">
        <f t="shared" ref="H54:J54" si="10">H43+H51</f>
        <v>0</v>
      </c>
      <c r="I54" s="33">
        <f t="shared" si="10"/>
        <v>0</v>
      </c>
      <c r="J54" s="33">
        <f t="shared" si="10"/>
        <v>0</v>
      </c>
      <c r="K54" s="33">
        <f t="shared" ref="K54" si="11">K43+K51</f>
        <v>0</v>
      </c>
      <c r="L54" s="14"/>
      <c r="M54" s="14"/>
    </row>
    <row r="56" spans="1:13" x14ac:dyDescent="0.25">
      <c r="B56"/>
      <c r="C56"/>
      <c r="D56" s="1"/>
    </row>
    <row r="57" spans="1:13" x14ac:dyDescent="0.25">
      <c r="B57"/>
      <c r="C57"/>
      <c r="D57" s="1"/>
    </row>
    <row r="58" spans="1:13" x14ac:dyDescent="0.25">
      <c r="A58" s="21" t="e">
        <f>"Aum as on  "&amp;TEXT($O$1,"mmmm dd, yyyy")</f>
        <v>#REF!</v>
      </c>
      <c r="B58" s="24" t="s">
        <v>103</v>
      </c>
      <c r="C58" s="24" t="s">
        <v>102</v>
      </c>
      <c r="D58" s="1"/>
      <c r="G58" s="21" t="s">
        <v>289</v>
      </c>
      <c r="H58" s="24" t="s">
        <v>103</v>
      </c>
      <c r="I58" s="24" t="s">
        <v>102</v>
      </c>
    </row>
    <row r="59" spans="1:13" x14ac:dyDescent="0.25">
      <c r="A59" s="22" t="s">
        <v>193</v>
      </c>
      <c r="B59" s="23" t="e">
        <f>VLOOKUP(A59,#REF!,35,0)</f>
        <v>#REF!</v>
      </c>
      <c r="C59" s="27" t="e">
        <f t="shared" ref="C59:C63" si="12">B59/10000000</f>
        <v>#REF!</v>
      </c>
      <c r="E59" s="106" t="e">
        <f>ROUND(C59,2)&amp;" Crores"</f>
        <v>#REF!</v>
      </c>
      <c r="G59" s="118" t="s">
        <v>193</v>
      </c>
      <c r="H59" s="119">
        <v>460034158.5</v>
      </c>
      <c r="I59" s="120">
        <v>46.003415850000003</v>
      </c>
    </row>
    <row r="60" spans="1:13" x14ac:dyDescent="0.25">
      <c r="A60" s="22" t="s">
        <v>206</v>
      </c>
      <c r="B60" s="23" t="e">
        <f>VLOOKUP(A60,#REF!,35,0)</f>
        <v>#REF!</v>
      </c>
      <c r="C60" s="27" t="e">
        <f t="shared" si="12"/>
        <v>#REF!</v>
      </c>
      <c r="E60" s="106" t="e">
        <f t="shared" ref="E60:E67" si="13">ROUND(C60,2)&amp;" Crores"</f>
        <v>#REF!</v>
      </c>
      <c r="G60" s="118" t="s">
        <v>206</v>
      </c>
      <c r="H60" s="119">
        <v>835061842.55000007</v>
      </c>
      <c r="I60" s="120">
        <v>83.506184255000008</v>
      </c>
    </row>
    <row r="61" spans="1:13" x14ac:dyDescent="0.25">
      <c r="A61" s="22" t="s">
        <v>207</v>
      </c>
      <c r="B61" s="23" t="e">
        <f>VLOOKUP(A61,#REF!,35,0)</f>
        <v>#REF!</v>
      </c>
      <c r="C61" s="27" t="e">
        <f t="shared" si="12"/>
        <v>#REF!</v>
      </c>
      <c r="E61" s="106" t="e">
        <f t="shared" si="13"/>
        <v>#REF!</v>
      </c>
      <c r="G61" s="118" t="s">
        <v>207</v>
      </c>
      <c r="H61" s="119">
        <v>473295531.35999995</v>
      </c>
      <c r="I61" s="120">
        <v>47.329553135999994</v>
      </c>
    </row>
    <row r="62" spans="1:13" x14ac:dyDescent="0.25">
      <c r="A62" s="22" t="s">
        <v>204</v>
      </c>
      <c r="B62" s="23" t="e">
        <f>VLOOKUP(A62,#REF!,35,0)</f>
        <v>#REF!</v>
      </c>
      <c r="C62" s="27" t="e">
        <f t="shared" si="12"/>
        <v>#REF!</v>
      </c>
      <c r="E62" s="106" t="e">
        <f t="shared" si="13"/>
        <v>#REF!</v>
      </c>
      <c r="G62" s="118" t="s">
        <v>204</v>
      </c>
      <c r="H62" s="119">
        <v>462635827.23000002</v>
      </c>
      <c r="I62" s="120">
        <v>46.263582722999999</v>
      </c>
    </row>
    <row r="63" spans="1:13" x14ac:dyDescent="0.25">
      <c r="A63" s="22" t="s">
        <v>208</v>
      </c>
      <c r="B63" s="23" t="e">
        <f>VLOOKUP(A63,#REF!,35,0)</f>
        <v>#REF!</v>
      </c>
      <c r="C63" s="27" t="e">
        <f t="shared" si="12"/>
        <v>#REF!</v>
      </c>
      <c r="E63" s="106" t="e">
        <f t="shared" si="13"/>
        <v>#REF!</v>
      </c>
      <c r="G63" s="118" t="s">
        <v>208</v>
      </c>
      <c r="H63" s="119">
        <v>1265820856.98</v>
      </c>
      <c r="I63" s="120">
        <v>126.582085698</v>
      </c>
    </row>
    <row r="64" spans="1:13" x14ac:dyDescent="0.25">
      <c r="A64" s="31" t="s">
        <v>251</v>
      </c>
      <c r="B64" s="23" t="e">
        <f>VLOOKUP(A64,#REF!,35,0)</f>
        <v>#REF!</v>
      </c>
      <c r="C64" s="27" t="e">
        <f t="shared" ref="C64:C65" si="14">B64/10000000</f>
        <v>#REF!</v>
      </c>
      <c r="E64" s="106" t="e">
        <f t="shared" ref="E64:E65" si="15">ROUND(C64,2)&amp;" Crores"</f>
        <v>#REF!</v>
      </c>
      <c r="G64" s="31" t="s">
        <v>191</v>
      </c>
      <c r="H64" s="119">
        <v>1860759796.4099998</v>
      </c>
      <c r="I64" s="120">
        <v>186.07597964099998</v>
      </c>
    </row>
    <row r="65" spans="1:33" ht="15.75" thickBot="1" x14ac:dyDescent="0.3">
      <c r="A65" s="31" t="s">
        <v>191</v>
      </c>
      <c r="B65" s="23" t="e">
        <f>VLOOKUP(A65,#REF!,35,0)</f>
        <v>#REF!</v>
      </c>
      <c r="C65" s="27" t="e">
        <f t="shared" si="14"/>
        <v>#REF!</v>
      </c>
      <c r="E65" s="106" t="e">
        <f t="shared" si="15"/>
        <v>#REF!</v>
      </c>
      <c r="G65" s="9" t="s">
        <v>101</v>
      </c>
      <c r="H65" s="25">
        <v>5357608013.0300007</v>
      </c>
      <c r="I65" s="26">
        <v>535.76080130299999</v>
      </c>
    </row>
    <row r="66" spans="1:33" ht="15.75" thickTop="1" x14ac:dyDescent="0.25">
      <c r="A66" s="31" t="s">
        <v>231</v>
      </c>
      <c r="B66" s="23" t="e">
        <f>VLOOKUP(A66,#REF!,35,0)</f>
        <v>#REF!</v>
      </c>
      <c r="C66" s="27" t="e">
        <f>B66/10000000</f>
        <v>#REF!</v>
      </c>
      <c r="E66" s="106" t="e">
        <f t="shared" si="13"/>
        <v>#REF!</v>
      </c>
    </row>
    <row r="67" spans="1:33" x14ac:dyDescent="0.25">
      <c r="A67" s="31" t="s">
        <v>250</v>
      </c>
      <c r="B67" s="23" t="e">
        <f>VLOOKUP(A67,#REF!,35,0)</f>
        <v>#REF!</v>
      </c>
      <c r="C67" s="27" t="e">
        <f>B67/10000000</f>
        <v>#REF!</v>
      </c>
      <c r="E67" s="106" t="e">
        <f t="shared" si="13"/>
        <v>#REF!</v>
      </c>
      <c r="I67" s="121" t="e">
        <f>B70/H65-1</f>
        <v>#REF!</v>
      </c>
    </row>
    <row r="68" spans="1:33" x14ac:dyDescent="0.25">
      <c r="A68" s="31" t="s">
        <v>375</v>
      </c>
      <c r="B68" s="23" t="e">
        <f>VLOOKUP(A68,#REF!,35,0)</f>
        <v>#REF!</v>
      </c>
      <c r="C68" s="27" t="e">
        <f>B68/10000000</f>
        <v>#REF!</v>
      </c>
      <c r="E68" s="106" t="e">
        <f t="shared" ref="E68" si="16">ROUND(C68,2)&amp;" Crores"</f>
        <v>#REF!</v>
      </c>
      <c r="I68" s="121"/>
    </row>
    <row r="69" spans="1:33" x14ac:dyDescent="0.25">
      <c r="A69" s="31"/>
      <c r="B69" s="116"/>
      <c r="C69" s="117"/>
      <c r="E69" s="106"/>
    </row>
    <row r="70" spans="1:33" ht="15.75" thickBot="1" x14ac:dyDescent="0.3">
      <c r="A70" s="9" t="s">
        <v>101</v>
      </c>
      <c r="B70" s="25" t="e">
        <f>SUM(B59:B69)</f>
        <v>#REF!</v>
      </c>
      <c r="C70" s="26" t="e">
        <f>SUM(C59:C69)</f>
        <v>#REF!</v>
      </c>
    </row>
    <row r="71" spans="1:33" ht="15.75" thickTop="1" x14ac:dyDescent="0.25"/>
    <row r="76" spans="1:33" x14ac:dyDescent="0.25">
      <c r="A76" s="35" t="s">
        <v>176</v>
      </c>
      <c r="B76" s="15" t="e">
        <f t="shared" ref="B76:G76" si="17">SUM(B97:B100)</f>
        <v>#REF!</v>
      </c>
      <c r="C76" s="15" t="e">
        <f t="shared" si="17"/>
        <v>#REF!</v>
      </c>
      <c r="D76" s="15" t="e">
        <f t="shared" si="17"/>
        <v>#REF!</v>
      </c>
      <c r="E76" s="15" t="e">
        <f t="shared" si="17"/>
        <v>#REF!</v>
      </c>
      <c r="F76" s="15" t="e">
        <f t="shared" si="17"/>
        <v>#REF!</v>
      </c>
      <c r="G76" s="15" t="e">
        <f t="shared" si="17"/>
        <v>#REF!</v>
      </c>
      <c r="H76" s="15" t="e">
        <f t="shared" ref="H76:J76" si="18">SUM(H97:H100)</f>
        <v>#REF!</v>
      </c>
      <c r="I76" s="15" t="e">
        <f t="shared" si="18"/>
        <v>#REF!</v>
      </c>
      <c r="J76" s="15" t="e">
        <f t="shared" si="18"/>
        <v>#REF!</v>
      </c>
      <c r="K76" s="15" t="e">
        <f t="shared" ref="K76" si="19">SUM(K97:K100)</f>
        <v>#REF!</v>
      </c>
      <c r="L76" s="34"/>
      <c r="M76" s="34"/>
    </row>
    <row r="77" spans="1:33" x14ac:dyDescent="0.25">
      <c r="A77" s="37" t="s">
        <v>177</v>
      </c>
      <c r="B77" s="55" t="e">
        <f t="shared" ref="B77:G77" si="20">SUM(B105:B108)</f>
        <v>#REF!</v>
      </c>
      <c r="C77" s="55" t="e">
        <f t="shared" si="20"/>
        <v>#REF!</v>
      </c>
      <c r="D77" s="55" t="e">
        <f t="shared" si="20"/>
        <v>#REF!</v>
      </c>
      <c r="E77" s="55" t="e">
        <f t="shared" si="20"/>
        <v>#REF!</v>
      </c>
      <c r="F77" s="55" t="e">
        <f t="shared" si="20"/>
        <v>#REF!</v>
      </c>
      <c r="G77" s="55" t="e">
        <f t="shared" si="20"/>
        <v>#REF!</v>
      </c>
      <c r="H77" s="55" t="e">
        <f t="shared" ref="H77:J77" si="21">SUM(H105:H108)</f>
        <v>#REF!</v>
      </c>
      <c r="I77" s="55" t="e">
        <f t="shared" si="21"/>
        <v>#REF!</v>
      </c>
      <c r="J77" s="55" t="e">
        <f t="shared" si="21"/>
        <v>#REF!</v>
      </c>
      <c r="K77" s="55" t="e">
        <f t="shared" ref="K77" si="22">SUM(K105:K108)</f>
        <v>#REF!</v>
      </c>
      <c r="L77" s="34"/>
      <c r="M77" s="34"/>
    </row>
    <row r="78" spans="1:33" s="96" customFormat="1" x14ac:dyDescent="0.25">
      <c r="A78" s="95" t="s">
        <v>163</v>
      </c>
      <c r="B78" s="55" t="e">
        <f>SUM(B76:B77)</f>
        <v>#REF!</v>
      </c>
      <c r="C78" s="55" t="e">
        <f t="shared" ref="C78:F78" si="23">SUM(C76:C77)</f>
        <v>#REF!</v>
      </c>
      <c r="D78" s="55" t="e">
        <f t="shared" si="23"/>
        <v>#REF!</v>
      </c>
      <c r="E78" s="55" t="e">
        <f t="shared" si="23"/>
        <v>#REF!</v>
      </c>
      <c r="F78" s="55" t="e">
        <f t="shared" si="23"/>
        <v>#REF!</v>
      </c>
      <c r="G78" s="55" t="e">
        <f t="shared" ref="G78" si="24">SUM(G76:G77)</f>
        <v>#REF!</v>
      </c>
      <c r="H78" s="55" t="e">
        <f t="shared" ref="H78:J78" si="25">SUM(H76:H77)</f>
        <v>#REF!</v>
      </c>
      <c r="I78" s="55" t="e">
        <f t="shared" si="25"/>
        <v>#REF!</v>
      </c>
      <c r="J78" s="55" t="e">
        <f t="shared" si="25"/>
        <v>#REF!</v>
      </c>
      <c r="K78" s="55" t="e">
        <f t="shared" ref="K78" si="26">SUM(K76:K77)</f>
        <v>#REF!</v>
      </c>
      <c r="L78" s="34"/>
      <c r="M78" s="34"/>
      <c r="N78"/>
      <c r="O78"/>
      <c r="P78"/>
      <c r="Q78"/>
      <c r="R78"/>
      <c r="S78"/>
      <c r="T78"/>
      <c r="U78"/>
      <c r="V78"/>
      <c r="W78"/>
      <c r="X78"/>
      <c r="Z78"/>
      <c r="AA78"/>
      <c r="AB78"/>
      <c r="AG78"/>
    </row>
    <row r="79" spans="1:33" x14ac:dyDescent="0.25">
      <c r="B79" s="97" t="e">
        <f>B78-B88</f>
        <v>#REF!</v>
      </c>
      <c r="C79" s="97" t="e">
        <f t="shared" ref="C79:F79" si="27">C78-C88</f>
        <v>#REF!</v>
      </c>
      <c r="D79" s="97" t="e">
        <f t="shared" si="27"/>
        <v>#REF!</v>
      </c>
      <c r="E79" s="97" t="e">
        <f t="shared" si="27"/>
        <v>#REF!</v>
      </c>
      <c r="F79" s="97" t="e">
        <f t="shared" si="27"/>
        <v>#REF!</v>
      </c>
      <c r="G79" s="97" t="e">
        <f t="shared" ref="G79" si="28">G78-G88</f>
        <v>#REF!</v>
      </c>
      <c r="H79" s="97" t="e">
        <f t="shared" ref="H79:J79" si="29">H78-H88</f>
        <v>#REF!</v>
      </c>
      <c r="I79" s="97" t="e">
        <f t="shared" si="29"/>
        <v>#REF!</v>
      </c>
      <c r="J79" s="97" t="e">
        <f t="shared" si="29"/>
        <v>#REF!</v>
      </c>
      <c r="K79" s="97" t="e">
        <f t="shared" ref="K79" si="30">K78-K88</f>
        <v>#REF!</v>
      </c>
      <c r="L79" s="97"/>
      <c r="M79" s="97"/>
    </row>
    <row r="80" spans="1:33" x14ac:dyDescent="0.25">
      <c r="B80"/>
      <c r="C80"/>
      <c r="D80"/>
    </row>
    <row r="81" spans="1:13" x14ac:dyDescent="0.25">
      <c r="B81"/>
      <c r="C81"/>
      <c r="D81"/>
    </row>
    <row r="82" spans="1:13" x14ac:dyDescent="0.25">
      <c r="B82"/>
      <c r="C82"/>
      <c r="D82"/>
    </row>
    <row r="83" spans="1:13" x14ac:dyDescent="0.25">
      <c r="A83" s="98" t="s">
        <v>195</v>
      </c>
      <c r="B83" s="15" t="e">
        <f>SUMIFS(#REF!,#REF!,B$2,#REF!,$A83)/100</f>
        <v>#REF!</v>
      </c>
      <c r="C83" s="15" t="e">
        <f>SUMIFS(#REF!,#REF!,C$2,#REF!,$A83)/100</f>
        <v>#REF!</v>
      </c>
      <c r="D83" s="15" t="e">
        <f>SUMIFS(#REF!,#REF!,D$2,#REF!,$A83)/100</f>
        <v>#REF!</v>
      </c>
      <c r="E83" s="15" t="e">
        <f>SUMIFS(#REF!,#REF!,E$2,#REF!,$A83)/100</f>
        <v>#REF!</v>
      </c>
      <c r="F83" s="15" t="e">
        <f>SUMIFS(#REF!,#REF!,F$2,#REF!,$A83)/100</f>
        <v>#REF!</v>
      </c>
      <c r="G83" s="15" t="e">
        <f>SUMIFS(#REF!,#REF!,G$2,#REF!,$A83)/100</f>
        <v>#REF!</v>
      </c>
      <c r="H83" s="15" t="e">
        <f>SUMIFS(#REF!,#REF!,H$2,#REF!,$A83)/100</f>
        <v>#REF!</v>
      </c>
      <c r="I83" s="15" t="e">
        <f>SUMIFS(#REF!,#REF!,I$2,#REF!,$A83)/100</f>
        <v>#REF!</v>
      </c>
      <c r="J83" s="15" t="e">
        <f>SUMIFS(#REF!,#REF!,J$2,#REF!,$A83)/100</f>
        <v>#REF!</v>
      </c>
      <c r="K83" s="15" t="e">
        <f>SUMIFS(#REF!,#REF!,K$2,#REF!,$A83)/100</f>
        <v>#REF!</v>
      </c>
      <c r="L83" s="34"/>
      <c r="M83" s="34"/>
    </row>
    <row r="84" spans="1:13" x14ac:dyDescent="0.25">
      <c r="A84" s="52" t="s">
        <v>203</v>
      </c>
      <c r="B84" s="17" t="e">
        <f>SUMIFS(#REF!,#REF!,B$2,#REF!,$A84)/100</f>
        <v>#REF!</v>
      </c>
      <c r="C84" s="17" t="e">
        <f>SUMIFS(#REF!,#REF!,C$2,#REF!,$A84)/100</f>
        <v>#REF!</v>
      </c>
      <c r="D84" s="17" t="e">
        <f>SUMIFS(#REF!,#REF!,D$2,#REF!,$A84)/100</f>
        <v>#REF!</v>
      </c>
      <c r="E84" s="17" t="e">
        <f>SUMIFS(#REF!,#REF!,E$2,#REF!,$A84)/100</f>
        <v>#REF!</v>
      </c>
      <c r="F84" s="17" t="e">
        <f>SUMIFS(#REF!,#REF!,F$2,#REF!,$A84)/100</f>
        <v>#REF!</v>
      </c>
      <c r="G84" s="17" t="e">
        <f>SUMIFS(#REF!,#REF!,G$2,#REF!,$A84)/100</f>
        <v>#REF!</v>
      </c>
      <c r="H84" s="17" t="e">
        <f>SUMIFS(#REF!,#REF!,H$2,#REF!,$A84)/100</f>
        <v>#REF!</v>
      </c>
      <c r="I84" s="17" t="e">
        <f>SUMIFS(#REF!,#REF!,I$2,#REF!,$A84)/100</f>
        <v>#REF!</v>
      </c>
      <c r="J84" s="17" t="e">
        <f>SUMIFS(#REF!,#REF!,J$2,#REF!,$A84)/100</f>
        <v>#REF!</v>
      </c>
      <c r="K84" s="17" t="e">
        <f>SUMIFS(#REF!,#REF!,K$2,#REF!,$A84)/100</f>
        <v>#REF!</v>
      </c>
      <c r="L84" s="34"/>
      <c r="M84" s="34"/>
    </row>
    <row r="85" spans="1:13" x14ac:dyDescent="0.25">
      <c r="A85" s="52" t="s">
        <v>201</v>
      </c>
      <c r="B85" s="17" t="e">
        <f>SUMIFS(#REF!,#REF!,B$2,#REF!,$A85)/100</f>
        <v>#REF!</v>
      </c>
      <c r="C85" s="17" t="e">
        <f>SUMIFS(#REF!,#REF!,C$2,#REF!,$A85)/100</f>
        <v>#REF!</v>
      </c>
      <c r="D85" s="17" t="e">
        <f>SUMIFS(#REF!,#REF!,D$2,#REF!,$A85)/100</f>
        <v>#REF!</v>
      </c>
      <c r="E85" s="17" t="e">
        <f>SUMIFS(#REF!,#REF!,E$2,#REF!,$A85)/100</f>
        <v>#REF!</v>
      </c>
      <c r="F85" s="17" t="e">
        <f>SUMIFS(#REF!,#REF!,F$2,#REF!,$A85)/100</f>
        <v>#REF!</v>
      </c>
      <c r="G85" s="17" t="e">
        <f>SUMIFS(#REF!,#REF!,G$2,#REF!,$A85)/100</f>
        <v>#REF!</v>
      </c>
      <c r="H85" s="17" t="e">
        <f>SUMIFS(#REF!,#REF!,H$2,#REF!,$A85)/100</f>
        <v>#REF!</v>
      </c>
      <c r="I85" s="17" t="e">
        <f>SUMIFS(#REF!,#REF!,I$2,#REF!,$A85)/100</f>
        <v>#REF!</v>
      </c>
      <c r="J85" s="17" t="e">
        <f>SUMIFS(#REF!,#REF!,J$2,#REF!,$A85)/100</f>
        <v>#REF!</v>
      </c>
      <c r="K85" s="17" t="e">
        <f>SUMIFS(#REF!,#REF!,K$2,#REF!,$A85)/100</f>
        <v>#REF!</v>
      </c>
      <c r="L85" s="34"/>
      <c r="M85" s="34"/>
    </row>
    <row r="86" spans="1:13" x14ac:dyDescent="0.25">
      <c r="A86" s="53" t="s">
        <v>202</v>
      </c>
      <c r="B86" s="55" t="e">
        <f>SUMIFS(#REF!,#REF!,B$2,#REF!,$A86)/100</f>
        <v>#REF!</v>
      </c>
      <c r="C86" s="55" t="e">
        <f>SUMIFS(#REF!,#REF!,C$2,#REF!,$A86)/100</f>
        <v>#REF!</v>
      </c>
      <c r="D86" s="55" t="e">
        <f>SUMIFS(#REF!,#REF!,D$2,#REF!,$A86)/100</f>
        <v>#REF!</v>
      </c>
      <c r="E86" s="55" t="e">
        <f>SUMIFS(#REF!,#REF!,E$2,#REF!,$A86)/100</f>
        <v>#REF!</v>
      </c>
      <c r="F86" s="55" t="e">
        <f>SUMIFS(#REF!,#REF!,F$2,#REF!,$A86)/100</f>
        <v>#REF!</v>
      </c>
      <c r="G86" s="55" t="e">
        <f>SUMIFS(#REF!,#REF!,G$2,#REF!,$A86)/100</f>
        <v>#REF!</v>
      </c>
      <c r="H86" s="55" t="e">
        <f>SUMIFS(#REF!,#REF!,H$2,#REF!,$A86)/100</f>
        <v>#REF!</v>
      </c>
      <c r="I86" s="55" t="e">
        <f>SUMIFS(#REF!,#REF!,I$2,#REF!,$A86)/100</f>
        <v>#REF!</v>
      </c>
      <c r="J86" s="55" t="e">
        <f>SUMIFS(#REF!,#REF!,J$2,#REF!,$A86)/100</f>
        <v>#REF!</v>
      </c>
      <c r="K86" s="55" t="e">
        <f>SUMIFS(#REF!,#REF!,K$2,#REF!,$A86)/100</f>
        <v>#REF!</v>
      </c>
      <c r="L86" s="34"/>
      <c r="M86" s="34"/>
    </row>
    <row r="87" spans="1:13" x14ac:dyDescent="0.25">
      <c r="B87"/>
      <c r="C87"/>
      <c r="D87"/>
    </row>
    <row r="88" spans="1:13" x14ac:dyDescent="0.25">
      <c r="A88" s="95" t="s">
        <v>163</v>
      </c>
      <c r="B88" s="93" t="e">
        <f>SUM(B83:B87)</f>
        <v>#REF!</v>
      </c>
      <c r="C88" s="93" t="e">
        <f t="shared" ref="C88:F88" si="31">SUM(C83:C87)</f>
        <v>#REF!</v>
      </c>
      <c r="D88" s="93" t="e">
        <f t="shared" si="31"/>
        <v>#REF!</v>
      </c>
      <c r="E88" s="93" t="e">
        <f t="shared" si="31"/>
        <v>#REF!</v>
      </c>
      <c r="F88" s="93" t="e">
        <f t="shared" si="31"/>
        <v>#REF!</v>
      </c>
      <c r="G88" s="93" t="e">
        <f t="shared" ref="G88" si="32">SUM(G83:G87)</f>
        <v>#REF!</v>
      </c>
      <c r="H88" s="93" t="e">
        <f t="shared" ref="H88:J88" si="33">SUM(H83:H87)</f>
        <v>#REF!</v>
      </c>
      <c r="I88" s="93" t="e">
        <f t="shared" si="33"/>
        <v>#REF!</v>
      </c>
      <c r="J88" s="93" t="e">
        <f t="shared" si="33"/>
        <v>#REF!</v>
      </c>
      <c r="K88" s="93" t="e">
        <f t="shared" ref="K88" si="34">SUM(K83:K87)</f>
        <v>#REF!</v>
      </c>
      <c r="L88" s="34"/>
      <c r="M88" s="34"/>
    </row>
    <row r="94" spans="1:13" s="91" customFormat="1" ht="10.5" customHeight="1" x14ac:dyDescent="0.25"/>
    <row r="95" spans="1:13" x14ac:dyDescent="0.25">
      <c r="B95"/>
      <c r="C95"/>
      <c r="D95"/>
    </row>
    <row r="96" spans="1:13" x14ac:dyDescent="0.25">
      <c r="A96" s="94" t="s">
        <v>218</v>
      </c>
      <c r="B96"/>
      <c r="C96"/>
      <c r="D96"/>
    </row>
    <row r="97" spans="1:13" x14ac:dyDescent="0.25">
      <c r="A97" s="98" t="s">
        <v>195</v>
      </c>
      <c r="B97" s="15" t="e">
        <f>SUMIFS(#REF!,#REF!,B$2,#REF!,$A97,#REF!,"&gt;0")/100</f>
        <v>#REF!</v>
      </c>
      <c r="C97" s="15" t="e">
        <f>SUMIFS(#REF!,#REF!,C$2,#REF!,$A97,#REF!,"&gt;0")/100</f>
        <v>#REF!</v>
      </c>
      <c r="D97" s="15" t="e">
        <f>SUMIFS(#REF!,#REF!,D$2,#REF!,$A97,#REF!,"&gt;0")/100</f>
        <v>#REF!</v>
      </c>
      <c r="E97" s="15" t="e">
        <f>SUMIFS(#REF!,#REF!,E$2,#REF!,$A97,#REF!,"&gt;0")/100</f>
        <v>#REF!</v>
      </c>
      <c r="F97" s="15" t="e">
        <f>SUMIFS(#REF!,#REF!,F$2,#REF!,$A97,#REF!,"&gt;0")/100</f>
        <v>#REF!</v>
      </c>
      <c r="G97" s="15" t="e">
        <f>SUMIFS(#REF!,#REF!,G$2,#REF!,$A97,#REF!,"&gt;0")/100</f>
        <v>#REF!</v>
      </c>
      <c r="H97" s="15" t="e">
        <f>SUMIFS(#REF!,#REF!,H$2,#REF!,$A97,#REF!,"&gt;0")/100</f>
        <v>#REF!</v>
      </c>
      <c r="I97" s="15" t="e">
        <f>SUMIFS(#REF!,#REF!,I$2,#REF!,$A97,#REF!,"&gt;0")/100</f>
        <v>#REF!</v>
      </c>
      <c r="J97" s="15" t="e">
        <f>SUMIFS(#REF!,#REF!,J$2,#REF!,$A97,#REF!,"&gt;0")/100</f>
        <v>#REF!</v>
      </c>
      <c r="K97" s="15" t="e">
        <f>SUMIFS(#REF!,#REF!,K$2,#REF!,$A97,#REF!,"&gt;0")/100</f>
        <v>#REF!</v>
      </c>
      <c r="L97" s="34"/>
      <c r="M97" s="34"/>
    </row>
    <row r="98" spans="1:13" x14ac:dyDescent="0.25">
      <c r="A98" s="52" t="s">
        <v>203</v>
      </c>
      <c r="B98" s="17" t="e">
        <f>SUMIFS(#REF!,#REF!,B$2,#REF!,$A98,#REF!,"&gt;0")/100</f>
        <v>#REF!</v>
      </c>
      <c r="C98" s="17" t="e">
        <f>SUMIFS(#REF!,#REF!,C$2,#REF!,$A98,#REF!,"&gt;0")/100</f>
        <v>#REF!</v>
      </c>
      <c r="D98" s="17" t="e">
        <f>SUMIFS(#REF!,#REF!,D$2,#REF!,$A98,#REF!,"&gt;0")/100</f>
        <v>#REF!</v>
      </c>
      <c r="E98" s="17" t="e">
        <f>SUMIFS(#REF!,#REF!,E$2,#REF!,$A98,#REF!,"&gt;0")/100</f>
        <v>#REF!</v>
      </c>
      <c r="F98" s="17" t="e">
        <f>SUMIFS(#REF!,#REF!,F$2,#REF!,$A98,#REF!,"&gt;0")/100</f>
        <v>#REF!</v>
      </c>
      <c r="G98" s="17" t="e">
        <f>SUMIFS(#REF!,#REF!,G$2,#REF!,$A98,#REF!,"&gt;0")/100</f>
        <v>#REF!</v>
      </c>
      <c r="H98" s="17" t="e">
        <f>SUMIFS(#REF!,#REF!,H$2,#REF!,$A98,#REF!,"&gt;0")/100</f>
        <v>#REF!</v>
      </c>
      <c r="I98" s="17" t="e">
        <f>SUMIFS(#REF!,#REF!,I$2,#REF!,$A98,#REF!,"&gt;0")/100</f>
        <v>#REF!</v>
      </c>
      <c r="J98" s="17" t="e">
        <f>SUMIFS(#REF!,#REF!,J$2,#REF!,$A98,#REF!,"&gt;0")/100</f>
        <v>#REF!</v>
      </c>
      <c r="K98" s="17" t="e">
        <f>SUMIFS(#REF!,#REF!,K$2,#REF!,$A98,#REF!,"&gt;0")/100</f>
        <v>#REF!</v>
      </c>
      <c r="L98" s="34"/>
      <c r="M98" s="34"/>
    </row>
    <row r="99" spans="1:13" x14ac:dyDescent="0.25">
      <c r="A99" s="52" t="s">
        <v>201</v>
      </c>
      <c r="B99" s="17" t="e">
        <f>SUMIFS(#REF!,#REF!,B$2,#REF!,$A99,#REF!,"&gt;0")/100</f>
        <v>#REF!</v>
      </c>
      <c r="C99" s="17" t="e">
        <f>SUMIFS(#REF!,#REF!,C$2,#REF!,$A99,#REF!,"&gt;0")/100</f>
        <v>#REF!</v>
      </c>
      <c r="D99" s="17" t="e">
        <f>SUMIFS(#REF!,#REF!,D$2,#REF!,$A99,#REF!,"&gt;0")/100</f>
        <v>#REF!</v>
      </c>
      <c r="E99" s="17" t="e">
        <f>SUMIFS(#REF!,#REF!,E$2,#REF!,$A99,#REF!,"&gt;0")/100</f>
        <v>#REF!</v>
      </c>
      <c r="F99" s="17" t="e">
        <f>SUMIFS(#REF!,#REF!,F$2,#REF!,$A99,#REF!,"&gt;0")/100</f>
        <v>#REF!</v>
      </c>
      <c r="G99" s="17" t="e">
        <f>SUMIFS(#REF!,#REF!,G$2,#REF!,$A99,#REF!,"&gt;0")/100</f>
        <v>#REF!</v>
      </c>
      <c r="H99" s="17" t="e">
        <f>SUMIFS(#REF!,#REF!,H$2,#REF!,$A99,#REF!,"&gt;0")/100</f>
        <v>#REF!</v>
      </c>
      <c r="I99" s="17" t="e">
        <f>SUMIFS(#REF!,#REF!,I$2,#REF!,$A99,#REF!,"&gt;0")/100</f>
        <v>#REF!</v>
      </c>
      <c r="J99" s="17" t="e">
        <f>SUMIFS(#REF!,#REF!,J$2,#REF!,$A99,#REF!,"&gt;0")/100</f>
        <v>#REF!</v>
      </c>
      <c r="K99" s="17" t="e">
        <f>SUMIFS(#REF!,#REF!,K$2,#REF!,$A99,#REF!,"&gt;0")/100</f>
        <v>#REF!</v>
      </c>
      <c r="L99" s="34"/>
      <c r="M99" s="34"/>
    </row>
    <row r="100" spans="1:13" x14ac:dyDescent="0.25">
      <c r="A100" s="53" t="s">
        <v>202</v>
      </c>
      <c r="B100" s="55" t="e">
        <f>SUMIFS(#REF!,#REF!,B$2,#REF!,$A100,#REF!,"&gt;0")/100</f>
        <v>#REF!</v>
      </c>
      <c r="C100" s="55" t="e">
        <f>SUMIFS(#REF!,#REF!,C$2,#REF!,$A100,#REF!,"&gt;0")/100</f>
        <v>#REF!</v>
      </c>
      <c r="D100" s="55" t="e">
        <f>SUMIFS(#REF!,#REF!,D$2,#REF!,$A100,#REF!,"&gt;0")/100</f>
        <v>#REF!</v>
      </c>
      <c r="E100" s="55" t="e">
        <f>SUMIFS(#REF!,#REF!,E$2,#REF!,$A100,#REF!,"&gt;0")/100</f>
        <v>#REF!</v>
      </c>
      <c r="F100" s="55" t="e">
        <f>SUMIFS(#REF!,#REF!,F$2,#REF!,$A100,#REF!,"&gt;0")/100</f>
        <v>#REF!</v>
      </c>
      <c r="G100" s="55" t="e">
        <f>SUMIFS(#REF!,#REF!,G$2,#REF!,$A100,#REF!,"&gt;0")/100</f>
        <v>#REF!</v>
      </c>
      <c r="H100" s="55" t="e">
        <f>SUMIFS(#REF!,#REF!,H$2,#REF!,$A100,#REF!,"&gt;0")/100</f>
        <v>#REF!</v>
      </c>
      <c r="I100" s="55" t="e">
        <f>SUMIFS(#REF!,#REF!,I$2,#REF!,$A100,#REF!,"&gt;0")/100</f>
        <v>#REF!</v>
      </c>
      <c r="J100" s="55" t="e">
        <f>SUMIFS(#REF!,#REF!,J$2,#REF!,$A100,#REF!,"&gt;0")/100</f>
        <v>#REF!</v>
      </c>
      <c r="K100" s="55" t="e">
        <f>SUMIFS(#REF!,#REF!,K$2,#REF!,$A100,#REF!,"&gt;0")/100</f>
        <v>#REF!</v>
      </c>
      <c r="L100" s="34"/>
      <c r="M100" s="34"/>
    </row>
    <row r="101" spans="1:13" x14ac:dyDescent="0.25">
      <c r="B101"/>
      <c r="C101"/>
      <c r="D101"/>
    </row>
    <row r="102" spans="1:13" x14ac:dyDescent="0.25">
      <c r="B102"/>
      <c r="C102"/>
      <c r="D102"/>
    </row>
    <row r="103" spans="1:13" x14ac:dyDescent="0.25">
      <c r="B103"/>
      <c r="C103"/>
      <c r="D103"/>
    </row>
    <row r="104" spans="1:13" x14ac:dyDescent="0.25">
      <c r="A104" s="92" t="s">
        <v>217</v>
      </c>
      <c r="B104"/>
      <c r="C104"/>
      <c r="D104"/>
    </row>
    <row r="105" spans="1:13" x14ac:dyDescent="0.25">
      <c r="A105" s="98" t="s">
        <v>195</v>
      </c>
      <c r="B105" s="15" t="e">
        <f>SUMIFS(#REF!,#REF!,B$2,#REF!,$A105,#REF!,"&lt;0")/100</f>
        <v>#REF!</v>
      </c>
      <c r="C105" s="15" t="e">
        <f>SUMIFS(#REF!,#REF!,C$2,#REF!,$A105,#REF!,"&lt;0")/100</f>
        <v>#REF!</v>
      </c>
      <c r="D105" s="15" t="e">
        <f>SUMIFS(#REF!,#REF!,D$2,#REF!,$A105,#REF!,"&lt;0")/100</f>
        <v>#REF!</v>
      </c>
      <c r="E105" s="15" t="e">
        <f>SUMIFS(#REF!,#REF!,E$2,#REF!,$A105,#REF!,"&lt;0")/100</f>
        <v>#REF!</v>
      </c>
      <c r="F105" s="15" t="e">
        <f>SUMIFS(#REF!,#REF!,F$2,#REF!,$A105,#REF!,"&lt;0")/100</f>
        <v>#REF!</v>
      </c>
      <c r="G105" s="15" t="e">
        <f>SUMIFS(#REF!,#REF!,G$2,#REF!,$A105,#REF!,"&lt;0")/100</f>
        <v>#REF!</v>
      </c>
      <c r="H105" s="15" t="e">
        <f>SUMIFS(#REF!,#REF!,H$2,#REF!,$A105,#REF!,"&lt;0")/100</f>
        <v>#REF!</v>
      </c>
      <c r="I105" s="15" t="e">
        <f>SUMIFS(#REF!,#REF!,I$2,#REF!,$A105,#REF!,"&lt;0")/100</f>
        <v>#REF!</v>
      </c>
      <c r="J105" s="15" t="e">
        <f>SUMIFS(#REF!,#REF!,J$2,#REF!,$A105,#REF!,"&lt;0")/100</f>
        <v>#REF!</v>
      </c>
      <c r="K105" s="15" t="e">
        <f>SUMIFS(#REF!,#REF!,K$2,#REF!,$A105,#REF!,"&lt;0")/100</f>
        <v>#REF!</v>
      </c>
      <c r="L105" s="34"/>
      <c r="M105" s="34"/>
    </row>
    <row r="106" spans="1:13" x14ac:dyDescent="0.25">
      <c r="A106" s="52" t="s">
        <v>203</v>
      </c>
      <c r="B106" s="17" t="e">
        <f>SUMIFS(#REF!,#REF!,B$2,#REF!,$A106,#REF!,"&lt;0")/100</f>
        <v>#REF!</v>
      </c>
      <c r="C106" s="17" t="e">
        <f>SUMIFS(#REF!,#REF!,C$2,#REF!,$A106,#REF!,"&lt;0")/100</f>
        <v>#REF!</v>
      </c>
      <c r="D106" s="17" t="e">
        <f>SUMIFS(#REF!,#REF!,D$2,#REF!,$A106,#REF!,"&lt;0")/100</f>
        <v>#REF!</v>
      </c>
      <c r="E106" s="17" t="e">
        <f>SUMIFS(#REF!,#REF!,E$2,#REF!,$A106,#REF!,"&lt;0")/100</f>
        <v>#REF!</v>
      </c>
      <c r="F106" s="17" t="e">
        <f>SUMIFS(#REF!,#REF!,F$2,#REF!,$A106,#REF!,"&lt;0")/100</f>
        <v>#REF!</v>
      </c>
      <c r="G106" s="17" t="e">
        <f>SUMIFS(#REF!,#REF!,G$2,#REF!,$A106,#REF!,"&lt;0")/100</f>
        <v>#REF!</v>
      </c>
      <c r="H106" s="17" t="e">
        <f>SUMIFS(#REF!,#REF!,H$2,#REF!,$A106,#REF!,"&lt;0")/100</f>
        <v>#REF!</v>
      </c>
      <c r="I106" s="17" t="e">
        <f>SUMIFS(#REF!,#REF!,I$2,#REF!,$A106,#REF!,"&lt;0")/100</f>
        <v>#REF!</v>
      </c>
      <c r="J106" s="17" t="e">
        <f>SUMIFS(#REF!,#REF!,J$2,#REF!,$A106,#REF!,"&lt;0")/100</f>
        <v>#REF!</v>
      </c>
      <c r="K106" s="17" t="e">
        <f>SUMIFS(#REF!,#REF!,K$2,#REF!,$A106,#REF!,"&lt;0")/100</f>
        <v>#REF!</v>
      </c>
      <c r="L106" s="34"/>
      <c r="M106" s="34"/>
    </row>
    <row r="107" spans="1:13" x14ac:dyDescent="0.25">
      <c r="A107" s="52" t="s">
        <v>201</v>
      </c>
      <c r="B107" s="17" t="e">
        <f>SUMIFS(#REF!,#REF!,B$2,#REF!,$A107,#REF!,"&lt;0")/100</f>
        <v>#REF!</v>
      </c>
      <c r="C107" s="17" t="e">
        <f>SUMIFS(#REF!,#REF!,C$2,#REF!,$A107,#REF!,"&lt;0")/100</f>
        <v>#REF!</v>
      </c>
      <c r="D107" s="17" t="e">
        <f>SUMIFS(#REF!,#REF!,D$2,#REF!,$A107,#REF!,"&lt;0")/100</f>
        <v>#REF!</v>
      </c>
      <c r="E107" s="17" t="e">
        <f>SUMIFS(#REF!,#REF!,E$2,#REF!,$A107,#REF!,"&lt;0")/100</f>
        <v>#REF!</v>
      </c>
      <c r="F107" s="17" t="e">
        <f>SUMIFS(#REF!,#REF!,F$2,#REF!,$A107,#REF!,"&lt;0")/100</f>
        <v>#REF!</v>
      </c>
      <c r="G107" s="17" t="e">
        <f>SUMIFS(#REF!,#REF!,G$2,#REF!,$A107,#REF!,"&lt;0")/100</f>
        <v>#REF!</v>
      </c>
      <c r="H107" s="17" t="e">
        <f>SUMIFS(#REF!,#REF!,H$2,#REF!,$A107,#REF!,"&lt;0")/100</f>
        <v>#REF!</v>
      </c>
      <c r="I107" s="17" t="e">
        <f>SUMIFS(#REF!,#REF!,I$2,#REF!,$A107,#REF!,"&lt;0")/100</f>
        <v>#REF!</v>
      </c>
      <c r="J107" s="17" t="e">
        <f>SUMIFS(#REF!,#REF!,J$2,#REF!,$A107,#REF!,"&lt;0")/100</f>
        <v>#REF!</v>
      </c>
      <c r="K107" s="17" t="e">
        <f>SUMIFS(#REF!,#REF!,K$2,#REF!,$A107,#REF!,"&lt;0")/100</f>
        <v>#REF!</v>
      </c>
      <c r="L107" s="34"/>
      <c r="M107" s="34"/>
    </row>
    <row r="108" spans="1:13" x14ac:dyDescent="0.25">
      <c r="A108" s="53" t="s">
        <v>202</v>
      </c>
      <c r="B108" s="55" t="e">
        <f>SUMIFS(#REF!,#REF!,B$2,#REF!,$A108,#REF!,"&lt;0")/100</f>
        <v>#REF!</v>
      </c>
      <c r="C108" s="55" t="e">
        <f>SUMIFS(#REF!,#REF!,C$2,#REF!,$A108,#REF!,"&lt;0")/100</f>
        <v>#REF!</v>
      </c>
      <c r="D108" s="55" t="e">
        <f>SUMIFS(#REF!,#REF!,D$2,#REF!,$A108,#REF!,"&lt;0")/100</f>
        <v>#REF!</v>
      </c>
      <c r="E108" s="55" t="e">
        <f>SUMIFS(#REF!,#REF!,E$2,#REF!,$A108,#REF!,"&lt;0")/100</f>
        <v>#REF!</v>
      </c>
      <c r="F108" s="55" t="e">
        <f>SUMIFS(#REF!,#REF!,F$2,#REF!,$A108,#REF!,"&lt;0")/100</f>
        <v>#REF!</v>
      </c>
      <c r="G108" s="55" t="e">
        <f>SUMIFS(#REF!,#REF!,G$2,#REF!,$A108,#REF!,"&lt;0")/100</f>
        <v>#REF!</v>
      </c>
      <c r="H108" s="55" t="e">
        <f>SUMIFS(#REF!,#REF!,H$2,#REF!,$A108,#REF!,"&lt;0")/100</f>
        <v>#REF!</v>
      </c>
      <c r="I108" s="55" t="e">
        <f>SUMIFS(#REF!,#REF!,I$2,#REF!,$A108,#REF!,"&lt;0")/100</f>
        <v>#REF!</v>
      </c>
      <c r="J108" s="55" t="e">
        <f>SUMIFS(#REF!,#REF!,J$2,#REF!,$A108,#REF!,"&lt;0")/100</f>
        <v>#REF!</v>
      </c>
      <c r="K108" s="55" t="e">
        <f>SUMIFS(#REF!,#REF!,K$2,#REF!,$A108,#REF!,"&lt;0")/100</f>
        <v>#REF!</v>
      </c>
      <c r="L108" s="34"/>
      <c r="M108" s="34"/>
    </row>
    <row r="111" spans="1:13" s="91" customFormat="1" ht="10.5" customHeight="1" x14ac:dyDescent="0.25"/>
  </sheetData>
  <conditionalFormatting sqref="B42:E42 B3:G41">
    <cfRule type="cellIs" dxfId="18" priority="28" operator="equal">
      <formula>0</formula>
    </cfRule>
  </conditionalFormatting>
  <conditionalFormatting sqref="B48:E48">
    <cfRule type="cellIs" dxfId="17" priority="27" operator="equal">
      <formula>0</formula>
    </cfRule>
  </conditionalFormatting>
  <conditionalFormatting sqref="F42:G42">
    <cfRule type="cellIs" dxfId="16" priority="26" operator="equal">
      <formula>0</formula>
    </cfRule>
  </conditionalFormatting>
  <conditionalFormatting sqref="F48:G48">
    <cfRule type="cellIs" dxfId="15" priority="25" operator="equal">
      <formula>0</formula>
    </cfRule>
  </conditionalFormatting>
  <conditionalFormatting sqref="B79:K79">
    <cfRule type="cellIs" dxfId="14" priority="21" operator="equal">
      <formula>0</formula>
    </cfRule>
  </conditionalFormatting>
  <conditionalFormatting sqref="B49:G49">
    <cfRule type="cellIs" dxfId="13" priority="16" operator="equal">
      <formula>0</formula>
    </cfRule>
  </conditionalFormatting>
  <conditionalFormatting sqref="H3:H41">
    <cfRule type="cellIs" dxfId="12" priority="15" operator="equal">
      <formula>0</formula>
    </cfRule>
  </conditionalFormatting>
  <conditionalFormatting sqref="H42">
    <cfRule type="cellIs" dxfId="11" priority="14" operator="equal">
      <formula>0</formula>
    </cfRule>
  </conditionalFormatting>
  <conditionalFormatting sqref="H48">
    <cfRule type="cellIs" dxfId="10" priority="13" operator="equal">
      <formula>0</formula>
    </cfRule>
  </conditionalFormatting>
  <conditionalFormatting sqref="H49">
    <cfRule type="cellIs" dxfId="9" priority="11" operator="equal">
      <formula>0</formula>
    </cfRule>
  </conditionalFormatting>
  <conditionalFormatting sqref="I3:I41">
    <cfRule type="cellIs" dxfId="8" priority="10" operator="equal">
      <formula>0</formula>
    </cfRule>
  </conditionalFormatting>
  <conditionalFormatting sqref="I42">
    <cfRule type="cellIs" dxfId="7" priority="9" operator="equal">
      <formula>0</formula>
    </cfRule>
  </conditionalFormatting>
  <conditionalFormatting sqref="I48">
    <cfRule type="cellIs" dxfId="6" priority="8" operator="equal">
      <formula>0</formula>
    </cfRule>
  </conditionalFormatting>
  <conditionalFormatting sqref="I49">
    <cfRule type="cellIs" dxfId="5" priority="6" operator="equal">
      <formula>0</formula>
    </cfRule>
  </conditionalFormatting>
  <conditionalFormatting sqref="J3:M41">
    <cfRule type="cellIs" dxfId="4" priority="5" operator="equal">
      <formula>0</formula>
    </cfRule>
  </conditionalFormatting>
  <conditionalFormatting sqref="J42:M42">
    <cfRule type="cellIs" dxfId="3" priority="4" operator="equal">
      <formula>0</formula>
    </cfRule>
  </conditionalFormatting>
  <conditionalFormatting sqref="J48:M48">
    <cfRule type="cellIs" dxfId="2" priority="3" operator="equal">
      <formula>0</formula>
    </cfRule>
  </conditionalFormatting>
  <conditionalFormatting sqref="L79:M79">
    <cfRule type="cellIs" dxfId="1" priority="2" operator="equal">
      <formula>0</formula>
    </cfRule>
  </conditionalFormatting>
  <conditionalFormatting sqref="J49:M49">
    <cfRule type="cellIs" dxfId="0" priority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26BAD-D25C-498B-88C8-FC0EBF697F63}">
  <dimension ref="B1:Z84"/>
  <sheetViews>
    <sheetView tabSelected="1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B1" sqref="B1:C1"/>
    </sheetView>
  </sheetViews>
  <sheetFormatPr defaultRowHeight="15" x14ac:dyDescent="0.25"/>
  <cols>
    <col min="1" max="1" width="2.85546875" customWidth="1"/>
    <col min="2" max="2" width="16.7109375" customWidth="1"/>
    <col min="3" max="3" width="31.7109375" customWidth="1"/>
    <col min="4" max="4" width="20.42578125" customWidth="1"/>
    <col min="5" max="6" width="14.85546875" customWidth="1"/>
    <col min="7" max="8" width="11.28515625" customWidth="1"/>
    <col min="10" max="10" width="17.42578125" customWidth="1"/>
    <col min="11" max="11" width="18.7109375" customWidth="1"/>
    <col min="12" max="12" width="11.28515625" customWidth="1"/>
    <col min="15" max="15" width="14.85546875" customWidth="1"/>
    <col min="16" max="16" width="20.28515625" customWidth="1"/>
    <col min="17" max="17" width="11.28515625" customWidth="1"/>
  </cols>
  <sheetData>
    <row r="1" spans="2:26" x14ac:dyDescent="0.25">
      <c r="B1" s="126" t="s">
        <v>422</v>
      </c>
      <c r="C1" s="126" t="s">
        <v>426</v>
      </c>
    </row>
    <row r="2" spans="2:26" x14ac:dyDescent="0.25">
      <c r="E2" t="str">
        <f>E3&amp;" Vs "&amp;F3</f>
        <v>Shriram Flexi Cap Fund Vs Shriram ELSS Tax Saver Fund</v>
      </c>
      <c r="J2" t="str">
        <f>J3&amp;" Vs "&amp;K3</f>
        <v>Shriram Flexi Cap Fund Vs Shriram Multi Sector Rotation Fund</v>
      </c>
      <c r="O2" t="str">
        <f>O3&amp;" Vs "&amp;P3</f>
        <v>Shriram ELSS Tax Saver Fund Vs Shriram Multi Sector Rotation Fund</v>
      </c>
    </row>
    <row r="3" spans="2:26" s="124" customFormat="1" ht="45" x14ac:dyDescent="0.25">
      <c r="B3" s="82"/>
      <c r="C3" s="82"/>
      <c r="D3" s="129" t="s">
        <v>190</v>
      </c>
      <c r="E3" s="130" t="s">
        <v>206</v>
      </c>
      <c r="F3" s="130" t="s">
        <v>207</v>
      </c>
      <c r="G3" s="130" t="s">
        <v>421</v>
      </c>
      <c r="J3" s="130" t="s">
        <v>206</v>
      </c>
      <c r="K3" s="130" t="s">
        <v>251</v>
      </c>
      <c r="L3" s="130" t="s">
        <v>421</v>
      </c>
      <c r="O3" s="130" t="s">
        <v>207</v>
      </c>
      <c r="P3" s="130" t="s">
        <v>251</v>
      </c>
      <c r="Q3" s="130" t="s">
        <v>421</v>
      </c>
    </row>
    <row r="4" spans="2:26" s="126" customFormat="1" x14ac:dyDescent="0.25">
      <c r="B4" s="127" t="s">
        <v>26</v>
      </c>
      <c r="C4" s="127" t="s">
        <v>189</v>
      </c>
      <c r="D4" s="127" t="s">
        <v>190</v>
      </c>
      <c r="E4" s="120" t="s">
        <v>224</v>
      </c>
      <c r="F4" s="120" t="s">
        <v>224</v>
      </c>
      <c r="G4" s="120" t="s">
        <v>224</v>
      </c>
      <c r="H4" s="128"/>
      <c r="J4" s="120" t="s">
        <v>224</v>
      </c>
      <c r="K4" s="120" t="s">
        <v>224</v>
      </c>
      <c r="L4" s="120" t="s">
        <v>224</v>
      </c>
      <c r="O4" s="120" t="s">
        <v>224</v>
      </c>
      <c r="P4" s="120" t="s">
        <v>224</v>
      </c>
      <c r="Q4" s="120" t="s">
        <v>224</v>
      </c>
    </row>
    <row r="5" spans="2:26" x14ac:dyDescent="0.25">
      <c r="B5" s="52" t="s">
        <v>16</v>
      </c>
      <c r="C5" s="52" t="s">
        <v>285</v>
      </c>
      <c r="D5" s="52" t="s">
        <v>198</v>
      </c>
      <c r="E5" s="125">
        <v>3.1941000000000002</v>
      </c>
      <c r="F5" s="125">
        <v>3.1587000000000001</v>
      </c>
      <c r="G5" s="125">
        <v>3.1587000000000001</v>
      </c>
      <c r="H5" s="97"/>
      <c r="J5" s="125">
        <v>3.1941000000000002</v>
      </c>
      <c r="K5" s="125">
        <v>0</v>
      </c>
      <c r="L5" s="125">
        <v>0</v>
      </c>
      <c r="O5" s="125">
        <v>3.1587000000000001</v>
      </c>
      <c r="P5" s="125">
        <v>0</v>
      </c>
      <c r="Q5" s="125">
        <v>0</v>
      </c>
    </row>
    <row r="6" spans="2:26" x14ac:dyDescent="0.25">
      <c r="B6" s="52" t="s">
        <v>11</v>
      </c>
      <c r="C6" s="52" t="s">
        <v>185</v>
      </c>
      <c r="D6" s="52" t="s">
        <v>198</v>
      </c>
      <c r="E6" s="125">
        <v>2.8117000000000001</v>
      </c>
      <c r="F6" s="125">
        <v>2.7890000000000001</v>
      </c>
      <c r="G6" s="125">
        <v>2.7890000000000001</v>
      </c>
      <c r="H6" s="97"/>
      <c r="J6" s="125">
        <v>2.8117000000000001</v>
      </c>
      <c r="K6" s="125">
        <v>3.4390999999999998</v>
      </c>
      <c r="L6" s="125">
        <v>2.8117000000000001</v>
      </c>
      <c r="O6" s="125">
        <v>2.7890000000000001</v>
      </c>
      <c r="P6" s="125">
        <v>3.4390999999999998</v>
      </c>
      <c r="Q6" s="125">
        <v>2.7890000000000001</v>
      </c>
    </row>
    <row r="7" spans="2:26" x14ac:dyDescent="0.25">
      <c r="B7" s="52" t="s">
        <v>257</v>
      </c>
      <c r="C7" s="52" t="s">
        <v>264</v>
      </c>
      <c r="D7" s="52" t="s">
        <v>198</v>
      </c>
      <c r="E7" s="125">
        <v>0.70689999999999997</v>
      </c>
      <c r="F7" s="125">
        <v>0.70420000000000005</v>
      </c>
      <c r="G7" s="125">
        <v>0.70420000000000005</v>
      </c>
      <c r="H7" s="97"/>
      <c r="J7" s="125">
        <v>0.70689999999999997</v>
      </c>
      <c r="K7" s="125">
        <v>1.6716</v>
      </c>
      <c r="L7" s="125">
        <v>0.70689999999999997</v>
      </c>
      <c r="O7" s="125">
        <v>0.70420000000000005</v>
      </c>
      <c r="P7" s="125">
        <v>1.6716</v>
      </c>
      <c r="Q7" s="125">
        <v>0.70420000000000005</v>
      </c>
      <c r="Z7" t="s">
        <v>190</v>
      </c>
    </row>
    <row r="8" spans="2:26" x14ac:dyDescent="0.25">
      <c r="B8" s="52" t="s">
        <v>60</v>
      </c>
      <c r="C8" s="52" t="s">
        <v>280</v>
      </c>
      <c r="D8" s="52" t="s">
        <v>198</v>
      </c>
      <c r="E8" s="125">
        <v>2.6432000000000002</v>
      </c>
      <c r="F8" s="125">
        <v>2.6181999999999999</v>
      </c>
      <c r="G8" s="125">
        <v>2.6181999999999999</v>
      </c>
      <c r="H8" s="97"/>
      <c r="J8" s="125">
        <v>2.6432000000000002</v>
      </c>
      <c r="K8" s="125">
        <v>0</v>
      </c>
      <c r="L8" s="125">
        <v>0</v>
      </c>
      <c r="O8" s="125">
        <v>2.6181999999999999</v>
      </c>
      <c r="P8" s="125">
        <v>0</v>
      </c>
      <c r="Q8" s="125">
        <v>0</v>
      </c>
      <c r="Z8" s="122" t="s">
        <v>254</v>
      </c>
    </row>
    <row r="9" spans="2:26" x14ac:dyDescent="0.25">
      <c r="B9" s="52" t="s">
        <v>85</v>
      </c>
      <c r="C9" s="52" t="s">
        <v>286</v>
      </c>
      <c r="D9" s="52" t="s">
        <v>198</v>
      </c>
      <c r="E9" s="125">
        <v>1.9572000000000001</v>
      </c>
      <c r="F9" s="125">
        <v>1.9292</v>
      </c>
      <c r="G9" s="125">
        <v>1.9292</v>
      </c>
      <c r="H9" s="97"/>
      <c r="J9" s="125">
        <v>1.9572000000000001</v>
      </c>
      <c r="K9" s="125">
        <v>3.7652000000000001</v>
      </c>
      <c r="L9" s="125">
        <v>1.9572000000000001</v>
      </c>
      <c r="O9" s="125">
        <v>1.9292</v>
      </c>
      <c r="P9" s="125">
        <v>3.7652000000000001</v>
      </c>
      <c r="Q9" s="125">
        <v>1.9292</v>
      </c>
      <c r="Z9" s="122" t="s">
        <v>255</v>
      </c>
    </row>
    <row r="10" spans="2:26" x14ac:dyDescent="0.25">
      <c r="B10" s="52" t="s">
        <v>3</v>
      </c>
      <c r="C10" s="52" t="s">
        <v>293</v>
      </c>
      <c r="D10" s="52" t="s">
        <v>198</v>
      </c>
      <c r="E10" s="125">
        <v>2.0535000000000001</v>
      </c>
      <c r="F10" s="125">
        <v>2.0139</v>
      </c>
      <c r="G10" s="125">
        <v>2.0139</v>
      </c>
      <c r="H10" s="97"/>
      <c r="J10" s="125">
        <v>2.0535000000000001</v>
      </c>
      <c r="K10" s="125">
        <v>2.1093999999999999</v>
      </c>
      <c r="L10" s="125">
        <v>2.0535000000000001</v>
      </c>
      <c r="O10" s="125">
        <v>2.0139</v>
      </c>
      <c r="P10" s="125">
        <v>2.1093999999999999</v>
      </c>
      <c r="Q10" s="125">
        <v>2.0139</v>
      </c>
      <c r="Z10" s="122" t="s">
        <v>196</v>
      </c>
    </row>
    <row r="11" spans="2:26" x14ac:dyDescent="0.25">
      <c r="B11" s="52" t="s">
        <v>23</v>
      </c>
      <c r="C11" s="52" t="s">
        <v>340</v>
      </c>
      <c r="D11" s="52" t="s">
        <v>198</v>
      </c>
      <c r="E11" s="125">
        <v>1.5301</v>
      </c>
      <c r="F11" s="125">
        <v>1.5188999999999999</v>
      </c>
      <c r="G11" s="125">
        <v>1.5188999999999999</v>
      </c>
      <c r="H11" s="97"/>
      <c r="J11" s="125">
        <v>1.5301</v>
      </c>
      <c r="K11" s="125">
        <v>3.1762999999999999</v>
      </c>
      <c r="L11" s="125">
        <v>1.5301</v>
      </c>
      <c r="O11" s="125">
        <v>1.5188999999999999</v>
      </c>
      <c r="P11" s="125">
        <v>3.1762999999999999</v>
      </c>
      <c r="Q11" s="125">
        <v>1.5188999999999999</v>
      </c>
      <c r="Z11" s="123" t="s">
        <v>200</v>
      </c>
    </row>
    <row r="12" spans="2:26" x14ac:dyDescent="0.25">
      <c r="B12" s="52" t="s">
        <v>86</v>
      </c>
      <c r="C12" s="52" t="s">
        <v>355</v>
      </c>
      <c r="D12" s="52" t="s">
        <v>198</v>
      </c>
      <c r="E12" s="125">
        <v>0.12039999999999999</v>
      </c>
      <c r="F12" s="125">
        <v>0.11990000000000001</v>
      </c>
      <c r="G12" s="125">
        <v>0.11990000000000001</v>
      </c>
      <c r="H12" s="97"/>
      <c r="J12" s="125">
        <v>0.12039999999999999</v>
      </c>
      <c r="K12" s="125">
        <v>0</v>
      </c>
      <c r="L12" s="125">
        <v>0</v>
      </c>
      <c r="O12" s="125">
        <v>0.11990000000000001</v>
      </c>
      <c r="P12" s="125">
        <v>0</v>
      </c>
      <c r="Q12" s="125">
        <v>0</v>
      </c>
      <c r="Z12" s="123" t="s">
        <v>216</v>
      </c>
    </row>
    <row r="13" spans="2:26" x14ac:dyDescent="0.25">
      <c r="B13" s="52" t="s">
        <v>8</v>
      </c>
      <c r="C13" s="52" t="s">
        <v>274</v>
      </c>
      <c r="D13" s="52" t="s">
        <v>198</v>
      </c>
      <c r="E13" s="125">
        <v>7.3329000000000004</v>
      </c>
      <c r="F13" s="125">
        <v>7.2306999999999997</v>
      </c>
      <c r="G13" s="125">
        <v>7.2306999999999997</v>
      </c>
      <c r="H13" s="97"/>
      <c r="J13" s="125">
        <v>7.3329000000000004</v>
      </c>
      <c r="K13" s="125">
        <v>0</v>
      </c>
      <c r="L13" s="125">
        <v>0</v>
      </c>
      <c r="O13" s="125">
        <v>7.2306999999999997</v>
      </c>
      <c r="P13" s="125">
        <v>0</v>
      </c>
      <c r="Q13" s="125">
        <v>0</v>
      </c>
      <c r="Z13" s="123" t="s">
        <v>192</v>
      </c>
    </row>
    <row r="14" spans="2:26" x14ac:dyDescent="0.25">
      <c r="B14" s="52" t="s">
        <v>14</v>
      </c>
      <c r="C14" s="52" t="s">
        <v>411</v>
      </c>
      <c r="D14" s="52" t="s">
        <v>198</v>
      </c>
      <c r="E14" s="125">
        <v>0.51649999999999996</v>
      </c>
      <c r="F14" s="125">
        <v>0.52239999999999998</v>
      </c>
      <c r="G14" s="125">
        <v>0.51649999999999996</v>
      </c>
      <c r="H14" s="97"/>
      <c r="J14" s="125">
        <v>0.51649999999999996</v>
      </c>
      <c r="K14" s="125">
        <v>0</v>
      </c>
      <c r="L14" s="125">
        <v>0</v>
      </c>
      <c r="O14" s="125">
        <v>0.52239999999999998</v>
      </c>
      <c r="P14" s="125">
        <v>0</v>
      </c>
      <c r="Q14" s="125">
        <v>0</v>
      </c>
      <c r="Z14" s="123" t="s">
        <v>311</v>
      </c>
    </row>
    <row r="15" spans="2:26" x14ac:dyDescent="0.25">
      <c r="B15" s="52" t="s">
        <v>18</v>
      </c>
      <c r="C15" s="52" t="s">
        <v>277</v>
      </c>
      <c r="D15" s="52" t="s">
        <v>198</v>
      </c>
      <c r="E15" s="125">
        <v>4.7827999999999999</v>
      </c>
      <c r="F15" s="125">
        <v>4.7300000000000004</v>
      </c>
      <c r="G15" s="125">
        <v>4.7300000000000004</v>
      </c>
      <c r="H15" s="97"/>
      <c r="J15" s="125">
        <v>4.7827999999999999</v>
      </c>
      <c r="K15" s="125">
        <v>8.2467000000000006</v>
      </c>
      <c r="L15" s="125">
        <v>4.7827999999999999</v>
      </c>
      <c r="O15" s="125">
        <v>4.7300000000000004</v>
      </c>
      <c r="P15" s="125">
        <v>8.2467000000000006</v>
      </c>
      <c r="Q15" s="125">
        <v>4.7300000000000004</v>
      </c>
      <c r="Z15" t="s">
        <v>198</v>
      </c>
    </row>
    <row r="16" spans="2:26" x14ac:dyDescent="0.25">
      <c r="B16" s="52" t="s">
        <v>46</v>
      </c>
      <c r="C16" s="52" t="s">
        <v>270</v>
      </c>
      <c r="D16" s="52" t="s">
        <v>198</v>
      </c>
      <c r="E16" s="125">
        <v>1.5995999999999999</v>
      </c>
      <c r="F16" s="125">
        <v>1.5916999999999999</v>
      </c>
      <c r="G16" s="125">
        <v>1.5916999999999999</v>
      </c>
      <c r="H16" s="97"/>
      <c r="J16" s="125">
        <v>1.5995999999999999</v>
      </c>
      <c r="K16" s="125">
        <v>0</v>
      </c>
      <c r="L16" s="125">
        <v>0</v>
      </c>
      <c r="O16" s="125">
        <v>1.5916999999999999</v>
      </c>
      <c r="P16" s="125">
        <v>0</v>
      </c>
      <c r="Q16" s="125">
        <v>0</v>
      </c>
      <c r="Z16" t="s">
        <v>209</v>
      </c>
    </row>
    <row r="17" spans="2:26" x14ac:dyDescent="0.25">
      <c r="B17" s="52" t="s">
        <v>81</v>
      </c>
      <c r="C17" s="52" t="s">
        <v>109</v>
      </c>
      <c r="D17" s="52" t="s">
        <v>198</v>
      </c>
      <c r="E17" s="125">
        <v>0.6845</v>
      </c>
      <c r="F17" s="125">
        <v>0.70240000000000002</v>
      </c>
      <c r="G17" s="125">
        <v>0.6845</v>
      </c>
      <c r="H17" s="97"/>
      <c r="J17" s="125">
        <v>0.6845</v>
      </c>
      <c r="K17" s="125">
        <v>0</v>
      </c>
      <c r="L17" s="125">
        <v>0</v>
      </c>
      <c r="O17" s="125">
        <v>0.70240000000000002</v>
      </c>
      <c r="P17" s="125">
        <v>0</v>
      </c>
      <c r="Q17" s="125">
        <v>0</v>
      </c>
      <c r="Z17" t="s">
        <v>195</v>
      </c>
    </row>
    <row r="18" spans="2:26" x14ac:dyDescent="0.25">
      <c r="B18" s="52" t="s">
        <v>152</v>
      </c>
      <c r="C18" s="52" t="s">
        <v>294</v>
      </c>
      <c r="D18" s="52" t="s">
        <v>198</v>
      </c>
      <c r="E18" s="125">
        <v>1.3922000000000001</v>
      </c>
      <c r="F18" s="125">
        <v>1.3869</v>
      </c>
      <c r="G18" s="125">
        <v>1.3869</v>
      </c>
      <c r="H18" s="97"/>
      <c r="J18" s="125">
        <v>1.3922000000000001</v>
      </c>
      <c r="K18" s="125">
        <v>0</v>
      </c>
      <c r="L18" s="125">
        <v>0</v>
      </c>
      <c r="O18" s="125">
        <v>1.3869</v>
      </c>
      <c r="P18" s="125">
        <v>0</v>
      </c>
      <c r="Q18" s="125">
        <v>0</v>
      </c>
      <c r="Z18" t="s">
        <v>201</v>
      </c>
    </row>
    <row r="19" spans="2:26" x14ac:dyDescent="0.25">
      <c r="B19" s="52" t="s">
        <v>106</v>
      </c>
      <c r="C19" s="52" t="s">
        <v>322</v>
      </c>
      <c r="D19" s="52" t="s">
        <v>198</v>
      </c>
      <c r="E19" s="125">
        <v>0.52800000000000002</v>
      </c>
      <c r="F19" s="125">
        <v>0.51980000000000004</v>
      </c>
      <c r="G19" s="125">
        <v>0.51980000000000004</v>
      </c>
      <c r="H19" s="97"/>
      <c r="J19" s="125">
        <v>0.52800000000000002</v>
      </c>
      <c r="K19" s="125">
        <v>1.7314000000000001</v>
      </c>
      <c r="L19" s="125">
        <v>0.52800000000000002</v>
      </c>
      <c r="O19" s="125">
        <v>0.51980000000000004</v>
      </c>
      <c r="P19" s="125">
        <v>1.7314000000000001</v>
      </c>
      <c r="Q19" s="125">
        <v>0.51980000000000004</v>
      </c>
      <c r="Z19" t="s">
        <v>202</v>
      </c>
    </row>
    <row r="20" spans="2:26" x14ac:dyDescent="0.25">
      <c r="B20" s="52" t="s">
        <v>10</v>
      </c>
      <c r="C20" s="52" t="s">
        <v>158</v>
      </c>
      <c r="D20" s="52" t="s">
        <v>198</v>
      </c>
      <c r="E20" s="125">
        <v>4.9848999999999997</v>
      </c>
      <c r="F20" s="125">
        <v>4.9259000000000004</v>
      </c>
      <c r="G20" s="125">
        <v>4.9259000000000004</v>
      </c>
      <c r="H20" s="97"/>
      <c r="J20" s="125">
        <v>4.9848999999999997</v>
      </c>
      <c r="K20" s="125">
        <v>0</v>
      </c>
      <c r="L20" s="125">
        <v>0</v>
      </c>
      <c r="O20" s="125">
        <v>4.9259000000000004</v>
      </c>
      <c r="P20" s="125">
        <v>0</v>
      </c>
      <c r="Q20" s="125">
        <v>0</v>
      </c>
      <c r="Z20" t="s">
        <v>203</v>
      </c>
    </row>
    <row r="21" spans="2:26" x14ac:dyDescent="0.25">
      <c r="B21" s="52" t="s">
        <v>53</v>
      </c>
      <c r="C21" s="52" t="s">
        <v>316</v>
      </c>
      <c r="D21" s="52" t="s">
        <v>198</v>
      </c>
      <c r="E21" s="125">
        <v>1.5122</v>
      </c>
      <c r="F21" s="125">
        <v>1.5062</v>
      </c>
      <c r="G21" s="125">
        <v>1.5062</v>
      </c>
      <c r="H21" s="97"/>
      <c r="J21" s="125">
        <v>1.5122</v>
      </c>
      <c r="K21" s="125">
        <v>1.9449000000000001</v>
      </c>
      <c r="L21" s="125">
        <v>1.5122</v>
      </c>
      <c r="O21" s="125">
        <v>1.5062</v>
      </c>
      <c r="P21" s="125">
        <v>1.9449000000000001</v>
      </c>
      <c r="Q21" s="125">
        <v>1.5062</v>
      </c>
      <c r="Z21" t="s">
        <v>194</v>
      </c>
    </row>
    <row r="22" spans="2:26" x14ac:dyDescent="0.25">
      <c r="B22" s="52" t="s">
        <v>256</v>
      </c>
      <c r="C22" s="52" t="s">
        <v>351</v>
      </c>
      <c r="D22" s="52" t="s">
        <v>198</v>
      </c>
      <c r="E22" s="125">
        <v>0.35880000000000001</v>
      </c>
      <c r="F22" s="125">
        <v>0.40960000000000002</v>
      </c>
      <c r="G22" s="125">
        <v>0.35880000000000001</v>
      </c>
      <c r="H22" s="97"/>
      <c r="J22" s="125">
        <v>0.35880000000000001</v>
      </c>
      <c r="K22" s="125">
        <v>0</v>
      </c>
      <c r="L22" s="125">
        <v>0</v>
      </c>
      <c r="O22" s="125">
        <v>0.40960000000000002</v>
      </c>
      <c r="P22" s="125">
        <v>0</v>
      </c>
      <c r="Q22" s="125">
        <v>0</v>
      </c>
      <c r="Z22" t="s">
        <v>273</v>
      </c>
    </row>
    <row r="23" spans="2:26" x14ac:dyDescent="0.25">
      <c r="B23" s="52" t="s">
        <v>61</v>
      </c>
      <c r="C23" s="52" t="s">
        <v>172</v>
      </c>
      <c r="D23" s="52" t="s">
        <v>198</v>
      </c>
      <c r="E23" s="125">
        <v>2.9632999999999998</v>
      </c>
      <c r="F23" s="125">
        <v>2.9445000000000001</v>
      </c>
      <c r="G23" s="125">
        <v>2.9445000000000001</v>
      </c>
      <c r="H23" s="97"/>
      <c r="J23" s="125">
        <v>2.9632999999999998</v>
      </c>
      <c r="K23" s="125">
        <v>4.9812000000000003</v>
      </c>
      <c r="L23" s="125">
        <v>2.9632999999999998</v>
      </c>
      <c r="O23" s="125">
        <v>2.9445000000000001</v>
      </c>
      <c r="P23" s="125">
        <v>4.9812000000000003</v>
      </c>
      <c r="Q23" s="125">
        <v>2.9445000000000001</v>
      </c>
      <c r="Z23" t="s">
        <v>326</v>
      </c>
    </row>
    <row r="24" spans="2:26" x14ac:dyDescent="0.25">
      <c r="B24" s="52" t="s">
        <v>31</v>
      </c>
      <c r="C24" s="52" t="s">
        <v>252</v>
      </c>
      <c r="D24" s="52" t="s">
        <v>198</v>
      </c>
      <c r="E24" s="125">
        <v>1.2811999999999999</v>
      </c>
      <c r="F24" s="125">
        <v>1.2561</v>
      </c>
      <c r="G24" s="125">
        <v>1.2561</v>
      </c>
      <c r="H24" s="97"/>
      <c r="J24" s="125">
        <v>1.2811999999999999</v>
      </c>
      <c r="K24" s="125">
        <v>0</v>
      </c>
      <c r="L24" s="125">
        <v>0</v>
      </c>
      <c r="O24" s="125">
        <v>1.2561</v>
      </c>
      <c r="P24" s="125">
        <v>0</v>
      </c>
      <c r="Q24" s="125">
        <v>0</v>
      </c>
    </row>
    <row r="25" spans="2:26" x14ac:dyDescent="0.25">
      <c r="B25" s="52" t="s">
        <v>34</v>
      </c>
      <c r="C25" s="52" t="s">
        <v>244</v>
      </c>
      <c r="D25" s="52" t="s">
        <v>198</v>
      </c>
      <c r="E25" s="125">
        <v>0.41210000000000002</v>
      </c>
      <c r="F25" s="125">
        <v>0.30330000000000001</v>
      </c>
      <c r="G25" s="125">
        <v>0.30330000000000001</v>
      </c>
      <c r="H25" s="97"/>
      <c r="J25" s="125">
        <v>0.41210000000000002</v>
      </c>
      <c r="K25" s="125">
        <v>0</v>
      </c>
      <c r="L25" s="125">
        <v>0</v>
      </c>
      <c r="O25" s="125">
        <v>0.30330000000000001</v>
      </c>
      <c r="P25" s="125">
        <v>0</v>
      </c>
      <c r="Q25" s="125">
        <v>0</v>
      </c>
    </row>
    <row r="26" spans="2:26" x14ac:dyDescent="0.25">
      <c r="B26" s="52" t="s">
        <v>17</v>
      </c>
      <c r="C26" s="52" t="s">
        <v>356</v>
      </c>
      <c r="D26" s="52" t="s">
        <v>198</v>
      </c>
      <c r="E26" s="125">
        <v>1.3124</v>
      </c>
      <c r="F26" s="125">
        <v>1.3090999999999999</v>
      </c>
      <c r="G26" s="125">
        <v>1.3090999999999999</v>
      </c>
      <c r="H26" s="97"/>
      <c r="J26" s="125">
        <v>1.3124</v>
      </c>
      <c r="K26" s="125">
        <v>0</v>
      </c>
      <c r="L26" s="125">
        <v>0</v>
      </c>
      <c r="O26" s="125">
        <v>1.3090999999999999</v>
      </c>
      <c r="P26" s="125">
        <v>0</v>
      </c>
      <c r="Q26" s="125">
        <v>0</v>
      </c>
    </row>
    <row r="27" spans="2:26" x14ac:dyDescent="0.25">
      <c r="B27" s="52" t="s">
        <v>72</v>
      </c>
      <c r="C27" s="52" t="s">
        <v>347</v>
      </c>
      <c r="D27" s="52" t="s">
        <v>198</v>
      </c>
      <c r="E27" s="125">
        <v>1.4943</v>
      </c>
      <c r="F27" s="125">
        <v>1.4789000000000001</v>
      </c>
      <c r="G27" s="125">
        <v>1.4789000000000001</v>
      </c>
      <c r="H27" s="97"/>
      <c r="J27" s="125">
        <v>1.4943</v>
      </c>
      <c r="K27" s="125">
        <v>0</v>
      </c>
      <c r="L27" s="125">
        <v>0</v>
      </c>
      <c r="O27" s="125">
        <v>1.4789000000000001</v>
      </c>
      <c r="P27" s="125">
        <v>0</v>
      </c>
      <c r="Q27" s="125">
        <v>0</v>
      </c>
    </row>
    <row r="28" spans="2:26" x14ac:dyDescent="0.25">
      <c r="B28" s="52" t="s">
        <v>57</v>
      </c>
      <c r="C28" s="52" t="s">
        <v>327</v>
      </c>
      <c r="D28" s="52" t="s">
        <v>198</v>
      </c>
      <c r="E28" s="125">
        <v>1.2492000000000001</v>
      </c>
      <c r="F28" s="125">
        <v>1.2310000000000001</v>
      </c>
      <c r="G28" s="125">
        <v>1.2310000000000001</v>
      </c>
      <c r="H28" s="97"/>
      <c r="J28" s="125">
        <v>1.2492000000000001</v>
      </c>
      <c r="K28" s="125">
        <v>0</v>
      </c>
      <c r="L28" s="125">
        <v>0</v>
      </c>
      <c r="O28" s="125">
        <v>1.2310000000000001</v>
      </c>
      <c r="P28" s="125">
        <v>0</v>
      </c>
      <c r="Q28" s="125">
        <v>0</v>
      </c>
    </row>
    <row r="29" spans="2:26" x14ac:dyDescent="0.25">
      <c r="B29" s="52" t="s">
        <v>38</v>
      </c>
      <c r="C29" s="52" t="s">
        <v>291</v>
      </c>
      <c r="D29" s="52" t="s">
        <v>198</v>
      </c>
      <c r="E29" s="125">
        <v>1.3251999999999999</v>
      </c>
      <c r="F29" s="125">
        <v>1.3816999999999999</v>
      </c>
      <c r="G29" s="125">
        <v>1.3251999999999999</v>
      </c>
      <c r="H29" s="97"/>
      <c r="J29" s="125">
        <v>1.3251999999999999</v>
      </c>
      <c r="K29" s="125">
        <v>0</v>
      </c>
      <c r="L29" s="125">
        <v>0</v>
      </c>
      <c r="O29" s="125">
        <v>1.3816999999999999</v>
      </c>
      <c r="P29" s="125">
        <v>0</v>
      </c>
      <c r="Q29" s="125">
        <v>0</v>
      </c>
    </row>
    <row r="30" spans="2:26" x14ac:dyDescent="0.25">
      <c r="B30" s="52" t="s">
        <v>12</v>
      </c>
      <c r="C30" s="52" t="s">
        <v>266</v>
      </c>
      <c r="D30" s="52" t="s">
        <v>198</v>
      </c>
      <c r="E30" s="125">
        <v>1.9859</v>
      </c>
      <c r="F30" s="125">
        <v>1.8542000000000001</v>
      </c>
      <c r="G30" s="125">
        <v>1.8542000000000001</v>
      </c>
      <c r="H30" s="97"/>
      <c r="J30" s="125">
        <v>1.9859</v>
      </c>
      <c r="K30" s="125">
        <v>0</v>
      </c>
      <c r="L30" s="125">
        <v>0</v>
      </c>
      <c r="O30" s="125">
        <v>1.8542000000000001</v>
      </c>
      <c r="P30" s="125">
        <v>0</v>
      </c>
      <c r="Q30" s="125">
        <v>0</v>
      </c>
    </row>
    <row r="31" spans="2:26" x14ac:dyDescent="0.25">
      <c r="B31" s="52" t="s">
        <v>39</v>
      </c>
      <c r="C31" s="52" t="s">
        <v>258</v>
      </c>
      <c r="D31" s="52" t="s">
        <v>198</v>
      </c>
      <c r="E31" s="125">
        <v>1.3213999999999999</v>
      </c>
      <c r="F31" s="125">
        <v>1.3373999999999999</v>
      </c>
      <c r="G31" s="125">
        <v>1.3213999999999999</v>
      </c>
      <c r="H31" s="97"/>
      <c r="J31" s="125">
        <v>1.3213999999999999</v>
      </c>
      <c r="K31" s="125">
        <v>0</v>
      </c>
      <c r="L31" s="125">
        <v>0</v>
      </c>
      <c r="O31" s="125">
        <v>1.3373999999999999</v>
      </c>
      <c r="P31" s="125">
        <v>0</v>
      </c>
      <c r="Q31" s="125">
        <v>0</v>
      </c>
    </row>
    <row r="32" spans="2:26" x14ac:dyDescent="0.25">
      <c r="B32" s="52" t="s">
        <v>65</v>
      </c>
      <c r="C32" s="52" t="s">
        <v>275</v>
      </c>
      <c r="D32" s="52" t="s">
        <v>198</v>
      </c>
      <c r="E32" s="125">
        <v>1.0686</v>
      </c>
      <c r="F32" s="125">
        <v>1.0603</v>
      </c>
      <c r="G32" s="125">
        <v>1.0603</v>
      </c>
      <c r="H32" s="97"/>
      <c r="J32" s="125">
        <v>1.0686</v>
      </c>
      <c r="K32" s="125">
        <v>0</v>
      </c>
      <c r="L32" s="125">
        <v>0</v>
      </c>
      <c r="O32" s="125">
        <v>1.0603</v>
      </c>
      <c r="P32" s="125">
        <v>0</v>
      </c>
      <c r="Q32" s="125">
        <v>0</v>
      </c>
    </row>
    <row r="33" spans="2:17" x14ac:dyDescent="0.25">
      <c r="B33" s="52" t="s">
        <v>242</v>
      </c>
      <c r="C33" s="52" t="s">
        <v>328</v>
      </c>
      <c r="D33" s="52" t="s">
        <v>198</v>
      </c>
      <c r="E33" s="125">
        <v>0.5978</v>
      </c>
      <c r="F33" s="125">
        <v>0.55910000000000004</v>
      </c>
      <c r="G33" s="125">
        <v>0.55910000000000004</v>
      </c>
      <c r="H33" s="97"/>
      <c r="J33" s="125">
        <v>0.5978</v>
      </c>
      <c r="K33" s="125">
        <v>0</v>
      </c>
      <c r="L33" s="125">
        <v>0</v>
      </c>
      <c r="O33" s="125">
        <v>0.55910000000000004</v>
      </c>
      <c r="P33" s="125">
        <v>0</v>
      </c>
      <c r="Q33" s="125">
        <v>0</v>
      </c>
    </row>
    <row r="34" spans="2:17" x14ac:dyDescent="0.25">
      <c r="B34" s="52" t="s">
        <v>82</v>
      </c>
      <c r="C34" s="52" t="s">
        <v>350</v>
      </c>
      <c r="D34" s="52" t="s">
        <v>198</v>
      </c>
      <c r="E34" s="125">
        <v>0.4541</v>
      </c>
      <c r="F34" s="125">
        <v>0.52239999999999998</v>
      </c>
      <c r="G34" s="125">
        <v>0.4541</v>
      </c>
      <c r="H34" s="97"/>
      <c r="J34" s="125">
        <v>0.4541</v>
      </c>
      <c r="K34" s="125">
        <v>0</v>
      </c>
      <c r="L34" s="125">
        <v>0</v>
      </c>
      <c r="O34" s="125">
        <v>0.52239999999999998</v>
      </c>
      <c r="P34" s="125">
        <v>0</v>
      </c>
      <c r="Q34" s="125">
        <v>0</v>
      </c>
    </row>
    <row r="35" spans="2:17" x14ac:dyDescent="0.25">
      <c r="B35" s="52" t="s">
        <v>341</v>
      </c>
      <c r="C35" s="52" t="s">
        <v>342</v>
      </c>
      <c r="D35" s="52" t="s">
        <v>198</v>
      </c>
      <c r="E35" s="125">
        <v>0.81440000000000001</v>
      </c>
      <c r="F35" s="125">
        <v>0.80979999999999996</v>
      </c>
      <c r="G35" s="125">
        <v>0.80979999999999996</v>
      </c>
      <c r="H35" s="97"/>
      <c r="J35" s="125">
        <v>0.81440000000000001</v>
      </c>
      <c r="K35" s="125">
        <v>1.0296000000000001</v>
      </c>
      <c r="L35" s="125">
        <v>0.81440000000000001</v>
      </c>
      <c r="O35" s="125">
        <v>0.80979999999999996</v>
      </c>
      <c r="P35" s="125">
        <v>1.0296000000000001</v>
      </c>
      <c r="Q35" s="125">
        <v>0.80979999999999996</v>
      </c>
    </row>
    <row r="36" spans="2:17" x14ac:dyDescent="0.25">
      <c r="B36" s="52" t="s">
        <v>56</v>
      </c>
      <c r="C36" s="52" t="s">
        <v>162</v>
      </c>
      <c r="D36" s="52" t="s">
        <v>198</v>
      </c>
      <c r="E36" s="125">
        <v>0.50660000000000005</v>
      </c>
      <c r="F36" s="125">
        <v>0.50070000000000003</v>
      </c>
      <c r="G36" s="125">
        <v>0.50070000000000003</v>
      </c>
      <c r="H36" s="97"/>
      <c r="J36" s="125">
        <v>0.50660000000000005</v>
      </c>
      <c r="K36" s="125">
        <v>0</v>
      </c>
      <c r="L36" s="125">
        <v>0</v>
      </c>
      <c r="O36" s="125">
        <v>0.50070000000000003</v>
      </c>
      <c r="P36" s="125">
        <v>0</v>
      </c>
      <c r="Q36" s="125">
        <v>0</v>
      </c>
    </row>
    <row r="37" spans="2:17" x14ac:dyDescent="0.25">
      <c r="B37" s="52" t="s">
        <v>1</v>
      </c>
      <c r="C37" s="52" t="s">
        <v>284</v>
      </c>
      <c r="D37" s="52" t="s">
        <v>198</v>
      </c>
      <c r="E37" s="125">
        <v>3.1478999999999999</v>
      </c>
      <c r="F37" s="125">
        <v>3.1067999999999998</v>
      </c>
      <c r="G37" s="125">
        <v>3.1067999999999998</v>
      </c>
      <c r="H37" s="97"/>
      <c r="J37" s="125">
        <v>3.1478999999999999</v>
      </c>
      <c r="K37" s="125">
        <v>6.0060000000000002</v>
      </c>
      <c r="L37" s="125">
        <v>3.1478999999999999</v>
      </c>
      <c r="O37" s="125">
        <v>3.1067999999999998</v>
      </c>
      <c r="P37" s="125">
        <v>6.0060000000000002</v>
      </c>
      <c r="Q37" s="125">
        <v>3.1067999999999998</v>
      </c>
    </row>
    <row r="38" spans="2:17" x14ac:dyDescent="0.25">
      <c r="B38" s="52" t="s">
        <v>51</v>
      </c>
      <c r="C38" s="52" t="s">
        <v>307</v>
      </c>
      <c r="D38" s="52" t="s">
        <v>198</v>
      </c>
      <c r="E38" s="125">
        <v>0.50490000000000002</v>
      </c>
      <c r="F38" s="125">
        <v>0.50080000000000002</v>
      </c>
      <c r="G38" s="125">
        <v>0.50080000000000002</v>
      </c>
      <c r="H38" s="97"/>
      <c r="J38" s="125">
        <v>0.50490000000000002</v>
      </c>
      <c r="K38" s="125">
        <v>0</v>
      </c>
      <c r="L38" s="125">
        <v>0</v>
      </c>
      <c r="O38" s="125">
        <v>0.50080000000000002</v>
      </c>
      <c r="P38" s="125">
        <v>0</v>
      </c>
      <c r="Q38" s="125">
        <v>0</v>
      </c>
    </row>
    <row r="39" spans="2:17" x14ac:dyDescent="0.25">
      <c r="B39" s="52" t="s">
        <v>220</v>
      </c>
      <c r="C39" s="52" t="s">
        <v>230</v>
      </c>
      <c r="D39" s="52" t="s">
        <v>198</v>
      </c>
      <c r="E39" s="125">
        <v>0.45910000000000001</v>
      </c>
      <c r="F39" s="125">
        <v>0.42020000000000002</v>
      </c>
      <c r="G39" s="125">
        <v>0.42020000000000002</v>
      </c>
      <c r="H39" s="97"/>
      <c r="J39" s="125">
        <v>0.45910000000000001</v>
      </c>
      <c r="K39" s="125">
        <v>0</v>
      </c>
      <c r="L39" s="125">
        <v>0</v>
      </c>
      <c r="O39" s="125">
        <v>0.42020000000000002</v>
      </c>
      <c r="P39" s="125">
        <v>0</v>
      </c>
      <c r="Q39" s="125">
        <v>0</v>
      </c>
    </row>
    <row r="40" spans="2:17" x14ac:dyDescent="0.25">
      <c r="B40" s="52" t="s">
        <v>33</v>
      </c>
      <c r="C40" s="52" t="s">
        <v>253</v>
      </c>
      <c r="D40" s="52" t="s">
        <v>198</v>
      </c>
      <c r="E40" s="125">
        <v>1.9366000000000001</v>
      </c>
      <c r="F40" s="125">
        <v>1.9138999999999999</v>
      </c>
      <c r="G40" s="125">
        <v>1.9138999999999999</v>
      </c>
      <c r="H40" s="97"/>
      <c r="J40" s="125">
        <v>1.9366000000000001</v>
      </c>
      <c r="K40" s="125">
        <v>0</v>
      </c>
      <c r="L40" s="125">
        <v>0</v>
      </c>
      <c r="O40" s="125">
        <v>1.9138999999999999</v>
      </c>
      <c r="P40" s="125">
        <v>0</v>
      </c>
      <c r="Q40" s="125">
        <v>0</v>
      </c>
    </row>
    <row r="41" spans="2:17" x14ac:dyDescent="0.25">
      <c r="B41" s="52" t="s">
        <v>76</v>
      </c>
      <c r="C41" s="52" t="s">
        <v>329</v>
      </c>
      <c r="D41" s="52" t="s">
        <v>198</v>
      </c>
      <c r="E41" s="125">
        <v>0.90259999999999996</v>
      </c>
      <c r="F41" s="125">
        <v>0.88990000000000002</v>
      </c>
      <c r="G41" s="125">
        <v>0.88990000000000002</v>
      </c>
      <c r="H41" s="97"/>
      <c r="J41" s="125">
        <v>0.90259999999999996</v>
      </c>
      <c r="K41" s="125">
        <v>2.4020000000000001</v>
      </c>
      <c r="L41" s="125">
        <v>0.90259999999999996</v>
      </c>
      <c r="O41" s="125">
        <v>0.88990000000000002</v>
      </c>
      <c r="P41" s="125">
        <v>2.4020000000000001</v>
      </c>
      <c r="Q41" s="125">
        <v>0.88990000000000002</v>
      </c>
    </row>
    <row r="42" spans="2:17" x14ac:dyDescent="0.25">
      <c r="B42" s="52" t="s">
        <v>98</v>
      </c>
      <c r="C42" s="52" t="s">
        <v>282</v>
      </c>
      <c r="D42" s="52" t="s">
        <v>198</v>
      </c>
      <c r="E42" s="125">
        <v>0.36880000000000002</v>
      </c>
      <c r="F42" s="125">
        <v>0.37969999999999998</v>
      </c>
      <c r="G42" s="125">
        <v>0.36880000000000002</v>
      </c>
      <c r="H42" s="97"/>
      <c r="J42" s="125">
        <v>0.36880000000000002</v>
      </c>
      <c r="K42" s="125">
        <v>0</v>
      </c>
      <c r="L42" s="125">
        <v>0</v>
      </c>
      <c r="O42" s="125">
        <v>0.37969999999999998</v>
      </c>
      <c r="P42" s="125">
        <v>0</v>
      </c>
      <c r="Q42" s="125">
        <v>0</v>
      </c>
    </row>
    <row r="43" spans="2:17" x14ac:dyDescent="0.25">
      <c r="B43" s="52" t="s">
        <v>107</v>
      </c>
      <c r="C43" s="52" t="s">
        <v>396</v>
      </c>
      <c r="D43" s="52" t="s">
        <v>198</v>
      </c>
      <c r="E43" s="125">
        <v>0.94640000000000002</v>
      </c>
      <c r="F43" s="125">
        <v>0.94479999999999997</v>
      </c>
      <c r="G43" s="125">
        <v>0.94479999999999997</v>
      </c>
      <c r="H43" s="97"/>
      <c r="J43" s="125">
        <v>0.94640000000000002</v>
      </c>
      <c r="K43" s="125">
        <v>0</v>
      </c>
      <c r="L43" s="125">
        <v>0</v>
      </c>
      <c r="O43" s="125">
        <v>0.94479999999999997</v>
      </c>
      <c r="P43" s="125">
        <v>0</v>
      </c>
      <c r="Q43" s="125">
        <v>0</v>
      </c>
    </row>
    <row r="44" spans="2:17" x14ac:dyDescent="0.25">
      <c r="B44" s="52" t="s">
        <v>71</v>
      </c>
      <c r="C44" s="52" t="s">
        <v>339</v>
      </c>
      <c r="D44" s="52" t="s">
        <v>198</v>
      </c>
      <c r="E44" s="125">
        <v>0</v>
      </c>
      <c r="F44" s="125">
        <v>0</v>
      </c>
      <c r="G44" s="125">
        <v>0</v>
      </c>
      <c r="H44" s="97"/>
      <c r="J44" s="125">
        <v>0</v>
      </c>
      <c r="K44" s="125">
        <v>3.2818000000000001</v>
      </c>
      <c r="L44" s="125">
        <v>0</v>
      </c>
      <c r="O44" s="125">
        <v>0</v>
      </c>
      <c r="P44" s="125">
        <v>3.2818000000000001</v>
      </c>
      <c r="Q44" s="125">
        <v>0</v>
      </c>
    </row>
    <row r="45" spans="2:17" x14ac:dyDescent="0.25">
      <c r="B45" s="52" t="s">
        <v>357</v>
      </c>
      <c r="C45" s="52" t="s">
        <v>358</v>
      </c>
      <c r="D45" s="52" t="s">
        <v>198</v>
      </c>
      <c r="E45" s="125">
        <v>0.56210000000000004</v>
      </c>
      <c r="F45" s="125">
        <v>0.55589999999999995</v>
      </c>
      <c r="G45" s="125">
        <v>0.55589999999999995</v>
      </c>
      <c r="H45" s="97"/>
      <c r="J45" s="125">
        <v>0.56210000000000004</v>
      </c>
      <c r="K45" s="125">
        <v>0</v>
      </c>
      <c r="L45" s="125">
        <v>0</v>
      </c>
      <c r="O45" s="125">
        <v>0.55589999999999995</v>
      </c>
      <c r="P45" s="125">
        <v>0</v>
      </c>
      <c r="Q45" s="125">
        <v>0</v>
      </c>
    </row>
    <row r="46" spans="2:17" x14ac:dyDescent="0.25">
      <c r="B46" s="52" t="s">
        <v>69</v>
      </c>
      <c r="C46" s="52" t="s">
        <v>324</v>
      </c>
      <c r="D46" s="52" t="s">
        <v>198</v>
      </c>
      <c r="E46" s="125">
        <v>0</v>
      </c>
      <c r="F46" s="125">
        <v>0</v>
      </c>
      <c r="G46" s="125">
        <v>0</v>
      </c>
      <c r="H46" s="97"/>
      <c r="J46" s="125">
        <v>0</v>
      </c>
      <c r="K46" s="125">
        <v>1.7802</v>
      </c>
      <c r="L46" s="125">
        <v>0</v>
      </c>
      <c r="O46" s="125">
        <v>0</v>
      </c>
      <c r="P46" s="125">
        <v>1.7802</v>
      </c>
      <c r="Q46" s="125">
        <v>0</v>
      </c>
    </row>
    <row r="47" spans="2:17" x14ac:dyDescent="0.25">
      <c r="B47" s="52" t="s">
        <v>91</v>
      </c>
      <c r="C47" s="52" t="s">
        <v>354</v>
      </c>
      <c r="D47" s="52" t="s">
        <v>198</v>
      </c>
      <c r="E47" s="125">
        <v>0</v>
      </c>
      <c r="F47" s="125">
        <v>0</v>
      </c>
      <c r="G47" s="125">
        <v>0</v>
      </c>
      <c r="H47" s="97"/>
      <c r="J47" s="125">
        <v>0</v>
      </c>
      <c r="K47" s="125">
        <v>1.6305000000000001</v>
      </c>
      <c r="L47" s="125">
        <v>0</v>
      </c>
      <c r="O47" s="125">
        <v>0</v>
      </c>
      <c r="P47" s="125">
        <v>1.6305000000000001</v>
      </c>
      <c r="Q47" s="125">
        <v>0</v>
      </c>
    </row>
    <row r="48" spans="2:17" x14ac:dyDescent="0.25">
      <c r="B48" s="52" t="s">
        <v>2</v>
      </c>
      <c r="C48" s="52" t="s">
        <v>205</v>
      </c>
      <c r="D48" s="52" t="s">
        <v>198</v>
      </c>
      <c r="E48" s="125">
        <v>3.8540000000000001</v>
      </c>
      <c r="F48" s="125">
        <v>3.8066</v>
      </c>
      <c r="G48" s="125">
        <v>3.8066</v>
      </c>
      <c r="H48" s="97"/>
      <c r="J48" s="125">
        <v>3.8540000000000001</v>
      </c>
      <c r="K48" s="125">
        <v>5.1737000000000002</v>
      </c>
      <c r="L48" s="125">
        <v>3.8540000000000001</v>
      </c>
      <c r="O48" s="125">
        <v>3.8066</v>
      </c>
      <c r="P48" s="125">
        <v>5.1737000000000002</v>
      </c>
      <c r="Q48" s="125">
        <v>3.8066</v>
      </c>
    </row>
    <row r="49" spans="2:17" x14ac:dyDescent="0.25">
      <c r="B49" s="52" t="s">
        <v>6</v>
      </c>
      <c r="C49" s="52" t="s">
        <v>245</v>
      </c>
      <c r="D49" s="52" t="s">
        <v>198</v>
      </c>
      <c r="E49" s="125">
        <v>0.72529999999999994</v>
      </c>
      <c r="F49" s="125">
        <v>0.74160000000000004</v>
      </c>
      <c r="G49" s="125">
        <v>0.72529999999999994</v>
      </c>
      <c r="H49" s="97"/>
      <c r="J49" s="125">
        <v>0.72529999999999994</v>
      </c>
      <c r="K49" s="125">
        <v>0</v>
      </c>
      <c r="L49" s="125">
        <v>0</v>
      </c>
      <c r="O49" s="125">
        <v>0.74160000000000004</v>
      </c>
      <c r="P49" s="125">
        <v>0</v>
      </c>
      <c r="Q49" s="125">
        <v>0</v>
      </c>
    </row>
    <row r="50" spans="2:17" x14ac:dyDescent="0.25">
      <c r="B50" s="52" t="s">
        <v>74</v>
      </c>
      <c r="C50" s="52" t="s">
        <v>278</v>
      </c>
      <c r="D50" s="52" t="s">
        <v>198</v>
      </c>
      <c r="E50" s="125">
        <v>1.0926</v>
      </c>
      <c r="F50" s="125">
        <v>1.0837000000000001</v>
      </c>
      <c r="G50" s="125">
        <v>1.0837000000000001</v>
      </c>
      <c r="H50" s="97"/>
      <c r="J50" s="125">
        <v>1.0926</v>
      </c>
      <c r="K50" s="125">
        <v>0</v>
      </c>
      <c r="L50" s="125">
        <v>0</v>
      </c>
      <c r="O50" s="125">
        <v>1.0837000000000001</v>
      </c>
      <c r="P50" s="125">
        <v>0</v>
      </c>
      <c r="Q50" s="125">
        <v>0</v>
      </c>
    </row>
    <row r="51" spans="2:17" x14ac:dyDescent="0.25">
      <c r="B51" s="52" t="s">
        <v>70</v>
      </c>
      <c r="C51" s="52" t="s">
        <v>314</v>
      </c>
      <c r="D51" s="52" t="s">
        <v>198</v>
      </c>
      <c r="E51" s="125">
        <v>0.61570000000000003</v>
      </c>
      <c r="F51" s="125">
        <v>0.61670000000000003</v>
      </c>
      <c r="G51" s="125">
        <v>0.61570000000000003</v>
      </c>
      <c r="H51" s="97"/>
      <c r="J51" s="125">
        <v>0.61570000000000003</v>
      </c>
      <c r="K51" s="125">
        <v>0</v>
      </c>
      <c r="L51" s="125">
        <v>0</v>
      </c>
      <c r="O51" s="125">
        <v>0.61670000000000003</v>
      </c>
      <c r="P51" s="125">
        <v>0</v>
      </c>
      <c r="Q51" s="125">
        <v>0</v>
      </c>
    </row>
    <row r="52" spans="2:17" x14ac:dyDescent="0.25">
      <c r="B52" s="52" t="s">
        <v>30</v>
      </c>
      <c r="C52" s="52" t="s">
        <v>352</v>
      </c>
      <c r="D52" s="52" t="s">
        <v>198</v>
      </c>
      <c r="E52" s="125">
        <v>0.54449999999999998</v>
      </c>
      <c r="F52" s="125">
        <v>0.54559999999999997</v>
      </c>
      <c r="G52" s="125">
        <v>0.54449999999999998</v>
      </c>
      <c r="H52" s="97"/>
      <c r="J52" s="125">
        <v>0.54449999999999998</v>
      </c>
      <c r="K52" s="125">
        <v>2.8582999999999998</v>
      </c>
      <c r="L52" s="125">
        <v>0.54449999999999998</v>
      </c>
      <c r="O52" s="125">
        <v>0.54559999999999997</v>
      </c>
      <c r="P52" s="125">
        <v>2.8582999999999998</v>
      </c>
      <c r="Q52" s="125">
        <v>0.54559999999999997</v>
      </c>
    </row>
    <row r="53" spans="2:17" x14ac:dyDescent="0.25">
      <c r="B53" s="52" t="s">
        <v>49</v>
      </c>
      <c r="C53" s="52" t="s">
        <v>303</v>
      </c>
      <c r="D53" s="52" t="s">
        <v>198</v>
      </c>
      <c r="E53" s="125">
        <v>0.80079999999999996</v>
      </c>
      <c r="F53" s="125">
        <v>0.77180000000000004</v>
      </c>
      <c r="G53" s="125">
        <v>0.77180000000000004</v>
      </c>
      <c r="H53" s="97"/>
      <c r="J53" s="125">
        <v>0.80079999999999996</v>
      </c>
      <c r="K53" s="125">
        <v>2.8302999999999998</v>
      </c>
      <c r="L53" s="125">
        <v>0.80079999999999996</v>
      </c>
      <c r="O53" s="125">
        <v>0.77180000000000004</v>
      </c>
      <c r="P53" s="125">
        <v>2.8302999999999998</v>
      </c>
      <c r="Q53" s="125">
        <v>0.77180000000000004</v>
      </c>
    </row>
    <row r="54" spans="2:17" x14ac:dyDescent="0.25">
      <c r="B54" s="52" t="s">
        <v>62</v>
      </c>
      <c r="C54" s="52" t="s">
        <v>348</v>
      </c>
      <c r="D54" s="52" t="s">
        <v>198</v>
      </c>
      <c r="E54" s="125">
        <v>0.64949999999999997</v>
      </c>
      <c r="F54" s="125">
        <v>0.64270000000000005</v>
      </c>
      <c r="G54" s="125">
        <v>0.64270000000000005</v>
      </c>
      <c r="H54" s="97"/>
      <c r="J54" s="125">
        <v>0.64949999999999997</v>
      </c>
      <c r="K54" s="125">
        <v>4.0465999999999998</v>
      </c>
      <c r="L54" s="125">
        <v>0.64949999999999997</v>
      </c>
      <c r="O54" s="125">
        <v>0.64270000000000005</v>
      </c>
      <c r="P54" s="125">
        <v>4.0465999999999998</v>
      </c>
      <c r="Q54" s="125">
        <v>0.64270000000000005</v>
      </c>
    </row>
    <row r="55" spans="2:17" x14ac:dyDescent="0.25">
      <c r="B55" s="52" t="s">
        <v>20</v>
      </c>
      <c r="C55" s="52" t="s">
        <v>276</v>
      </c>
      <c r="D55" s="52" t="s">
        <v>198</v>
      </c>
      <c r="E55" s="125">
        <v>1.7999000000000001</v>
      </c>
      <c r="F55" s="125">
        <v>1.784</v>
      </c>
      <c r="G55" s="125">
        <v>1.784</v>
      </c>
      <c r="H55" s="97"/>
      <c r="J55" s="125">
        <v>1.7999000000000001</v>
      </c>
      <c r="K55" s="125">
        <v>2.6899000000000002</v>
      </c>
      <c r="L55" s="125">
        <v>1.7999000000000001</v>
      </c>
      <c r="O55" s="125">
        <v>1.784</v>
      </c>
      <c r="P55" s="125">
        <v>2.6899000000000002</v>
      </c>
      <c r="Q55" s="125">
        <v>1.784</v>
      </c>
    </row>
    <row r="56" spans="2:17" x14ac:dyDescent="0.25">
      <c r="B56" s="52" t="s">
        <v>226</v>
      </c>
      <c r="C56" s="52" t="s">
        <v>359</v>
      </c>
      <c r="D56" s="52" t="s">
        <v>198</v>
      </c>
      <c r="E56" s="125">
        <v>1.0501</v>
      </c>
      <c r="F56" s="125">
        <v>1.0326</v>
      </c>
      <c r="G56" s="125">
        <v>1.0326</v>
      </c>
      <c r="H56" s="97"/>
      <c r="J56" s="125">
        <v>1.0501</v>
      </c>
      <c r="K56" s="125">
        <v>0</v>
      </c>
      <c r="L56" s="125">
        <v>0</v>
      </c>
      <c r="O56" s="125">
        <v>1.0326</v>
      </c>
      <c r="P56" s="125">
        <v>0</v>
      </c>
      <c r="Q56" s="125">
        <v>0</v>
      </c>
    </row>
    <row r="57" spans="2:17" x14ac:dyDescent="0.25">
      <c r="B57" s="52" t="s">
        <v>35</v>
      </c>
      <c r="C57" s="52" t="s">
        <v>288</v>
      </c>
      <c r="D57" s="52" t="s">
        <v>198</v>
      </c>
      <c r="E57" s="125">
        <v>0</v>
      </c>
      <c r="F57" s="125">
        <v>0</v>
      </c>
      <c r="G57" s="125">
        <v>0</v>
      </c>
      <c r="H57" s="97"/>
      <c r="J57" s="125">
        <v>0</v>
      </c>
      <c r="K57" s="125">
        <v>1.9401999999999999</v>
      </c>
      <c r="L57" s="125">
        <v>0</v>
      </c>
      <c r="O57" s="125">
        <v>0</v>
      </c>
      <c r="P57" s="125">
        <v>1.9401999999999999</v>
      </c>
      <c r="Q57" s="125">
        <v>0</v>
      </c>
    </row>
    <row r="58" spans="2:17" x14ac:dyDescent="0.25">
      <c r="B58" s="52" t="s">
        <v>90</v>
      </c>
      <c r="C58" s="52" t="s">
        <v>279</v>
      </c>
      <c r="D58" s="52" t="s">
        <v>198</v>
      </c>
      <c r="E58" s="125">
        <v>1.5721000000000001</v>
      </c>
      <c r="F58" s="125">
        <v>1.5542</v>
      </c>
      <c r="G58" s="125">
        <v>1.5542</v>
      </c>
      <c r="H58" s="97"/>
      <c r="J58" s="125">
        <v>1.5721000000000001</v>
      </c>
      <c r="K58" s="125">
        <v>0</v>
      </c>
      <c r="L58" s="125">
        <v>0</v>
      </c>
      <c r="O58" s="125">
        <v>1.5542</v>
      </c>
      <c r="P58" s="125">
        <v>0</v>
      </c>
      <c r="Q58" s="125">
        <v>0</v>
      </c>
    </row>
    <row r="59" spans="2:17" x14ac:dyDescent="0.25">
      <c r="B59" s="52" t="s">
        <v>336</v>
      </c>
      <c r="C59" s="52" t="s">
        <v>334</v>
      </c>
      <c r="D59" s="52" t="s">
        <v>326</v>
      </c>
      <c r="E59" s="125">
        <v>2.29E-2</v>
      </c>
      <c r="F59" s="125">
        <v>2.1700000000000001E-2</v>
      </c>
      <c r="G59" s="125">
        <v>2.1700000000000001E-2</v>
      </c>
      <c r="H59" s="97"/>
      <c r="J59" s="125">
        <v>2.29E-2</v>
      </c>
      <c r="K59" s="125">
        <v>0</v>
      </c>
      <c r="L59" s="125">
        <v>0</v>
      </c>
      <c r="O59" s="125">
        <v>2.1700000000000001E-2</v>
      </c>
      <c r="P59" s="125">
        <v>0</v>
      </c>
      <c r="Q59" s="125">
        <v>0</v>
      </c>
    </row>
    <row r="60" spans="2:17" x14ac:dyDescent="0.25">
      <c r="B60" s="52" t="s">
        <v>363</v>
      </c>
      <c r="C60" s="52" t="s">
        <v>323</v>
      </c>
      <c r="D60" s="52" t="s">
        <v>198</v>
      </c>
      <c r="E60" s="125">
        <v>0</v>
      </c>
      <c r="F60" s="125">
        <v>0</v>
      </c>
      <c r="G60" s="125">
        <v>0</v>
      </c>
      <c r="H60" s="97"/>
      <c r="J60" s="125">
        <v>0</v>
      </c>
      <c r="K60" s="125">
        <v>2.3953000000000002</v>
      </c>
      <c r="L60" s="125">
        <v>0</v>
      </c>
      <c r="O60" s="125">
        <v>0</v>
      </c>
      <c r="P60" s="125">
        <v>2.3953000000000002</v>
      </c>
      <c r="Q60" s="125">
        <v>0</v>
      </c>
    </row>
    <row r="61" spans="2:17" x14ac:dyDescent="0.25">
      <c r="B61" s="52" t="s">
        <v>54</v>
      </c>
      <c r="C61" s="52" t="s">
        <v>337</v>
      </c>
      <c r="D61" s="52" t="s">
        <v>198</v>
      </c>
      <c r="E61" s="125">
        <v>1.1116999999999999</v>
      </c>
      <c r="F61" s="125">
        <v>1.1202000000000001</v>
      </c>
      <c r="G61" s="125">
        <v>1.1116999999999999</v>
      </c>
      <c r="H61" s="97"/>
      <c r="J61" s="125">
        <v>1.1116999999999999</v>
      </c>
      <c r="K61" s="125">
        <v>4.3808999999999996</v>
      </c>
      <c r="L61" s="125">
        <v>1.1116999999999999</v>
      </c>
      <c r="O61" s="125">
        <v>1.1202000000000001</v>
      </c>
      <c r="P61" s="125">
        <v>4.3808999999999996</v>
      </c>
      <c r="Q61" s="125">
        <v>1.1202000000000001</v>
      </c>
    </row>
    <row r="62" spans="2:17" x14ac:dyDescent="0.25">
      <c r="B62" s="52" t="s">
        <v>24</v>
      </c>
      <c r="C62" s="52" t="s">
        <v>330</v>
      </c>
      <c r="D62" s="52" t="s">
        <v>198</v>
      </c>
      <c r="E62" s="125">
        <v>0.96619999999999995</v>
      </c>
      <c r="F62" s="125">
        <v>0.94220000000000004</v>
      </c>
      <c r="G62" s="125">
        <v>0.94220000000000004</v>
      </c>
      <c r="H62" s="97"/>
      <c r="J62" s="125">
        <v>0.96619999999999995</v>
      </c>
      <c r="K62" s="125">
        <v>0</v>
      </c>
      <c r="L62" s="125">
        <v>0</v>
      </c>
      <c r="O62" s="125">
        <v>0.94220000000000004</v>
      </c>
      <c r="P62" s="125">
        <v>0</v>
      </c>
      <c r="Q62" s="125">
        <v>0</v>
      </c>
    </row>
    <row r="63" spans="2:17" x14ac:dyDescent="0.25">
      <c r="B63" s="52" t="s">
        <v>313</v>
      </c>
      <c r="C63" s="52" t="s">
        <v>96</v>
      </c>
      <c r="D63" s="52" t="s">
        <v>198</v>
      </c>
      <c r="E63" s="125">
        <v>0.40460000000000002</v>
      </c>
      <c r="F63" s="125">
        <v>0.39979999999999999</v>
      </c>
      <c r="G63" s="125">
        <v>0.39979999999999999</v>
      </c>
      <c r="H63" s="97"/>
      <c r="J63" s="125">
        <v>0.40460000000000002</v>
      </c>
      <c r="K63" s="125">
        <v>0</v>
      </c>
      <c r="L63" s="125">
        <v>0</v>
      </c>
      <c r="O63" s="125">
        <v>0.39979999999999999</v>
      </c>
      <c r="P63" s="125">
        <v>0</v>
      </c>
      <c r="Q63" s="125">
        <v>0</v>
      </c>
    </row>
    <row r="64" spans="2:17" x14ac:dyDescent="0.25">
      <c r="B64" s="52" t="s">
        <v>88</v>
      </c>
      <c r="C64" s="52" t="s">
        <v>325</v>
      </c>
      <c r="D64" s="52" t="s">
        <v>198</v>
      </c>
      <c r="E64" s="125">
        <v>1.2242999999999999</v>
      </c>
      <c r="F64" s="125">
        <v>1.2257</v>
      </c>
      <c r="G64" s="125">
        <v>1.2242999999999999</v>
      </c>
      <c r="H64" s="97"/>
      <c r="J64" s="125">
        <v>1.2242999999999999</v>
      </c>
      <c r="K64" s="125">
        <v>1.6289</v>
      </c>
      <c r="L64" s="125">
        <v>1.2242999999999999</v>
      </c>
      <c r="O64" s="125">
        <v>1.2257</v>
      </c>
      <c r="P64" s="125">
        <v>1.6289</v>
      </c>
      <c r="Q64" s="125">
        <v>1.2257</v>
      </c>
    </row>
    <row r="65" spans="2:17" x14ac:dyDescent="0.25">
      <c r="B65" s="52" t="s">
        <v>360</v>
      </c>
      <c r="C65" s="52" t="s">
        <v>361</v>
      </c>
      <c r="D65" s="52" t="s">
        <v>198</v>
      </c>
      <c r="E65" s="125">
        <v>0.90980000000000005</v>
      </c>
      <c r="F65" s="125">
        <v>0.8952</v>
      </c>
      <c r="G65" s="125">
        <v>0.8952</v>
      </c>
      <c r="H65" s="97"/>
      <c r="J65" s="125">
        <v>0.90980000000000005</v>
      </c>
      <c r="K65" s="125">
        <v>2.2136</v>
      </c>
      <c r="L65" s="125">
        <v>0.90980000000000005</v>
      </c>
      <c r="O65" s="125">
        <v>0.8952</v>
      </c>
      <c r="P65" s="125">
        <v>2.2136</v>
      </c>
      <c r="Q65" s="125">
        <v>0.8952</v>
      </c>
    </row>
    <row r="66" spans="2:17" x14ac:dyDescent="0.25">
      <c r="B66" s="52" t="s">
        <v>55</v>
      </c>
      <c r="C66" s="52" t="s">
        <v>259</v>
      </c>
      <c r="D66" s="52" t="s">
        <v>198</v>
      </c>
      <c r="E66" s="125">
        <v>2.1273</v>
      </c>
      <c r="F66" s="125">
        <v>2.2040999999999999</v>
      </c>
      <c r="G66" s="125">
        <v>2.1273</v>
      </c>
      <c r="H66" s="97"/>
      <c r="J66" s="125">
        <v>2.1273</v>
      </c>
      <c r="K66" s="125">
        <v>2.8813</v>
      </c>
      <c r="L66" s="125">
        <v>2.1273</v>
      </c>
      <c r="O66" s="125">
        <v>2.2040999999999999</v>
      </c>
      <c r="P66" s="125">
        <v>2.8813</v>
      </c>
      <c r="Q66" s="125">
        <v>2.2040999999999999</v>
      </c>
    </row>
    <row r="67" spans="2:17" x14ac:dyDescent="0.25">
      <c r="B67" s="52" t="s">
        <v>87</v>
      </c>
      <c r="C67" s="52" t="s">
        <v>319</v>
      </c>
      <c r="D67" s="52" t="s">
        <v>198</v>
      </c>
      <c r="E67" s="125">
        <v>0.84140000000000004</v>
      </c>
      <c r="F67" s="125">
        <v>0.83230000000000004</v>
      </c>
      <c r="G67" s="125">
        <v>0.83230000000000004</v>
      </c>
      <c r="H67" s="97"/>
      <c r="J67" s="125">
        <v>0.84140000000000004</v>
      </c>
      <c r="K67" s="125">
        <v>1.8863000000000001</v>
      </c>
      <c r="L67" s="125">
        <v>0.84140000000000004</v>
      </c>
      <c r="O67" s="125">
        <v>0.83230000000000004</v>
      </c>
      <c r="P67" s="125">
        <v>1.8863000000000001</v>
      </c>
      <c r="Q67" s="125">
        <v>0.83230000000000004</v>
      </c>
    </row>
    <row r="68" spans="2:17" x14ac:dyDescent="0.25">
      <c r="B68" s="52" t="s">
        <v>41</v>
      </c>
      <c r="C68" s="52" t="s">
        <v>320</v>
      </c>
      <c r="D68" s="52" t="s">
        <v>198</v>
      </c>
      <c r="E68" s="125">
        <v>0</v>
      </c>
      <c r="F68" s="125">
        <v>0</v>
      </c>
      <c r="G68" s="125">
        <v>0</v>
      </c>
      <c r="H68" s="97"/>
      <c r="J68" s="125">
        <v>0</v>
      </c>
      <c r="K68" s="125">
        <v>1.9602999999999999</v>
      </c>
      <c r="L68" s="125">
        <v>0</v>
      </c>
      <c r="O68" s="125">
        <v>0</v>
      </c>
      <c r="P68" s="125">
        <v>1.9602999999999999</v>
      </c>
      <c r="Q68" s="125">
        <v>0</v>
      </c>
    </row>
    <row r="69" spans="2:17" x14ac:dyDescent="0.25">
      <c r="B69" s="52" t="s">
        <v>89</v>
      </c>
      <c r="C69" s="52" t="s">
        <v>227</v>
      </c>
      <c r="D69" s="52" t="s">
        <v>198</v>
      </c>
      <c r="E69" s="125">
        <v>1.2929999999999999</v>
      </c>
      <c r="F69" s="125">
        <v>1.3731</v>
      </c>
      <c r="G69" s="125">
        <v>1.2929999999999999</v>
      </c>
      <c r="H69" s="97"/>
      <c r="J69" s="125">
        <v>1.2929999999999999</v>
      </c>
      <c r="K69" s="125">
        <v>0</v>
      </c>
      <c r="L69" s="125">
        <v>0</v>
      </c>
      <c r="O69" s="125">
        <v>1.3731</v>
      </c>
      <c r="P69" s="125">
        <v>0</v>
      </c>
      <c r="Q69" s="125">
        <v>0</v>
      </c>
    </row>
    <row r="70" spans="2:17" x14ac:dyDescent="0.25">
      <c r="B70" s="52" t="s">
        <v>161</v>
      </c>
      <c r="C70" s="52" t="s">
        <v>265</v>
      </c>
      <c r="D70" s="52" t="s">
        <v>198</v>
      </c>
      <c r="E70" s="125">
        <v>0.49919999999999998</v>
      </c>
      <c r="F70" s="125">
        <v>0.53049999999999997</v>
      </c>
      <c r="G70" s="125">
        <v>0.49919999999999998</v>
      </c>
      <c r="H70" s="97"/>
      <c r="J70" s="125">
        <v>0.49919999999999998</v>
      </c>
      <c r="K70" s="125">
        <v>0</v>
      </c>
      <c r="L70" s="125">
        <v>0</v>
      </c>
      <c r="O70" s="125">
        <v>0.53049999999999997</v>
      </c>
      <c r="P70" s="125">
        <v>0</v>
      </c>
      <c r="Q70" s="125">
        <v>0</v>
      </c>
    </row>
    <row r="71" spans="2:17" x14ac:dyDescent="0.25">
      <c r="B71" s="52" t="s">
        <v>83</v>
      </c>
      <c r="C71" s="52" t="s">
        <v>304</v>
      </c>
      <c r="D71" s="52" t="s">
        <v>198</v>
      </c>
      <c r="E71" s="125">
        <v>0.35830000000000001</v>
      </c>
      <c r="F71" s="125">
        <v>0.35289999999999999</v>
      </c>
      <c r="G71" s="125">
        <v>0.35289999999999999</v>
      </c>
      <c r="H71" s="97"/>
      <c r="J71" s="125">
        <v>0.35830000000000001</v>
      </c>
      <c r="K71" s="125">
        <v>1.2365999999999999</v>
      </c>
      <c r="L71" s="125">
        <v>0.35830000000000001</v>
      </c>
      <c r="O71" s="125">
        <v>0.35289999999999999</v>
      </c>
      <c r="P71" s="125">
        <v>1.2365999999999999</v>
      </c>
      <c r="Q71" s="125">
        <v>0.35289999999999999</v>
      </c>
    </row>
    <row r="72" spans="2:17" x14ac:dyDescent="0.25">
      <c r="B72" s="52" t="s">
        <v>15</v>
      </c>
      <c r="C72" s="52" t="s">
        <v>331</v>
      </c>
      <c r="D72" s="52" t="s">
        <v>198</v>
      </c>
      <c r="E72" s="125">
        <v>2.6025</v>
      </c>
      <c r="F72" s="125">
        <v>2.5659999999999998</v>
      </c>
      <c r="G72" s="125">
        <v>2.5659999999999998</v>
      </c>
      <c r="H72" s="97"/>
      <c r="J72" s="125">
        <v>2.6025</v>
      </c>
      <c r="K72" s="125">
        <v>0</v>
      </c>
      <c r="L72" s="125">
        <v>0</v>
      </c>
      <c r="O72" s="125">
        <v>2.5659999999999998</v>
      </c>
      <c r="P72" s="125">
        <v>0</v>
      </c>
      <c r="Q72" s="125">
        <v>0</v>
      </c>
    </row>
    <row r="73" spans="2:17" x14ac:dyDescent="0.25">
      <c r="B73" s="52" t="s">
        <v>48</v>
      </c>
      <c r="C73" s="52" t="s">
        <v>353</v>
      </c>
      <c r="D73" s="52" t="s">
        <v>198</v>
      </c>
      <c r="E73" s="125">
        <v>0.51290000000000002</v>
      </c>
      <c r="F73" s="125">
        <v>0.50149999999999995</v>
      </c>
      <c r="G73" s="125">
        <v>0.50149999999999995</v>
      </c>
      <c r="H73" s="97"/>
      <c r="J73" s="125">
        <v>0.51290000000000002</v>
      </c>
      <c r="K73" s="125">
        <v>0.999</v>
      </c>
      <c r="L73" s="125">
        <v>0.51290000000000002</v>
      </c>
      <c r="O73" s="125">
        <v>0.50149999999999995</v>
      </c>
      <c r="P73" s="125">
        <v>0.999</v>
      </c>
      <c r="Q73" s="125">
        <v>0.50149999999999995</v>
      </c>
    </row>
    <row r="74" spans="2:17" x14ac:dyDescent="0.25">
      <c r="B74" s="52" t="s">
        <v>28</v>
      </c>
      <c r="C74" s="52" t="s">
        <v>335</v>
      </c>
      <c r="D74" s="52" t="s">
        <v>198</v>
      </c>
      <c r="E74" s="125">
        <v>1.7327999999999999</v>
      </c>
      <c r="F74" s="125">
        <v>1.7764</v>
      </c>
      <c r="G74" s="125">
        <v>1.7327999999999999</v>
      </c>
      <c r="H74" s="97"/>
      <c r="J74" s="125">
        <v>1.7327999999999999</v>
      </c>
      <c r="K74" s="125">
        <v>2.7665000000000002</v>
      </c>
      <c r="L74" s="125">
        <v>1.7327999999999999</v>
      </c>
      <c r="O74" s="125">
        <v>1.7764</v>
      </c>
      <c r="P74" s="125">
        <v>2.7665000000000002</v>
      </c>
      <c r="Q74" s="125">
        <v>1.7764</v>
      </c>
    </row>
    <row r="75" spans="2:17" x14ac:dyDescent="0.25">
      <c r="B75" s="52" t="s">
        <v>80</v>
      </c>
      <c r="C75" s="52" t="s">
        <v>290</v>
      </c>
      <c r="D75" s="52" t="s">
        <v>198</v>
      </c>
      <c r="E75" s="125">
        <v>0.94140000000000001</v>
      </c>
      <c r="F75" s="125">
        <v>0.92610000000000003</v>
      </c>
      <c r="G75" s="125">
        <v>0.92610000000000003</v>
      </c>
      <c r="H75" s="97"/>
      <c r="J75" s="125">
        <v>0.94140000000000001</v>
      </c>
      <c r="K75" s="125">
        <v>0</v>
      </c>
      <c r="L75" s="125">
        <v>0</v>
      </c>
      <c r="O75" s="125">
        <v>0.92610000000000003</v>
      </c>
      <c r="P75" s="125">
        <v>0</v>
      </c>
      <c r="Q75" s="125">
        <v>0</v>
      </c>
    </row>
    <row r="76" spans="2:17" x14ac:dyDescent="0.25">
      <c r="B76" s="52" t="s">
        <v>108</v>
      </c>
      <c r="C76" s="52" t="s">
        <v>338</v>
      </c>
      <c r="D76" s="52" t="s">
        <v>198</v>
      </c>
      <c r="E76" s="125">
        <v>0.97840000000000005</v>
      </c>
      <c r="F76" s="125">
        <v>0.9647</v>
      </c>
      <c r="G76" s="125">
        <v>0.9647</v>
      </c>
      <c r="H76" s="97"/>
      <c r="J76" s="125">
        <v>0.97840000000000005</v>
      </c>
      <c r="K76" s="125">
        <v>2.1947000000000001</v>
      </c>
      <c r="L76" s="125">
        <v>0.97840000000000005</v>
      </c>
      <c r="O76" s="125">
        <v>0.9647</v>
      </c>
      <c r="P76" s="125">
        <v>2.1947000000000001</v>
      </c>
      <c r="Q76" s="125">
        <v>0.9647</v>
      </c>
    </row>
    <row r="77" spans="2:17" x14ac:dyDescent="0.25">
      <c r="B77" s="52" t="s">
        <v>68</v>
      </c>
      <c r="C77" s="52" t="s">
        <v>362</v>
      </c>
      <c r="D77" s="52" t="s">
        <v>198</v>
      </c>
      <c r="E77" s="125">
        <v>0</v>
      </c>
      <c r="F77" s="125">
        <v>0</v>
      </c>
      <c r="G77" s="125">
        <v>0</v>
      </c>
      <c r="H77" s="97"/>
      <c r="J77" s="125">
        <v>0</v>
      </c>
      <c r="K77" s="125">
        <v>2.3334000000000001</v>
      </c>
      <c r="L77" s="125">
        <v>0</v>
      </c>
      <c r="O77" s="125">
        <v>0</v>
      </c>
      <c r="P77" s="125">
        <v>2.3334000000000001</v>
      </c>
      <c r="Q77" s="125">
        <v>0</v>
      </c>
    </row>
    <row r="78" spans="2:17" x14ac:dyDescent="0.25">
      <c r="B78" s="52" t="s">
        <v>171</v>
      </c>
      <c r="C78" s="52" t="s">
        <v>186</v>
      </c>
      <c r="D78" s="52" t="s">
        <v>198</v>
      </c>
      <c r="E78" s="125">
        <v>0.59060000000000001</v>
      </c>
      <c r="F78" s="125">
        <v>0.59119999999999995</v>
      </c>
      <c r="G78" s="125">
        <v>0.59060000000000001</v>
      </c>
      <c r="H78" s="97"/>
      <c r="J78" s="125">
        <v>0.59060000000000001</v>
      </c>
      <c r="K78" s="125">
        <v>2.3795000000000002</v>
      </c>
      <c r="L78" s="125">
        <v>0.59060000000000001</v>
      </c>
      <c r="O78" s="125">
        <v>0.59119999999999995</v>
      </c>
      <c r="P78" s="125">
        <v>2.3795000000000002</v>
      </c>
      <c r="Q78" s="125">
        <v>0.59119999999999995</v>
      </c>
    </row>
    <row r="79" spans="2:17" x14ac:dyDescent="0.25">
      <c r="B79" s="52" t="s">
        <v>7</v>
      </c>
      <c r="C79" s="52" t="s">
        <v>233</v>
      </c>
      <c r="D79" s="52" t="s">
        <v>198</v>
      </c>
      <c r="E79" s="125">
        <v>0.91820000000000002</v>
      </c>
      <c r="F79" s="125">
        <v>0.9103</v>
      </c>
      <c r="G79" s="125">
        <v>0.9103</v>
      </c>
      <c r="H79" s="97"/>
      <c r="J79" s="125">
        <v>0.91820000000000002</v>
      </c>
      <c r="K79" s="125">
        <v>0</v>
      </c>
      <c r="L79" s="125">
        <v>0</v>
      </c>
      <c r="O79" s="125">
        <v>0.9103</v>
      </c>
      <c r="P79" s="125">
        <v>0</v>
      </c>
      <c r="Q79" s="125">
        <v>0</v>
      </c>
    </row>
    <row r="80" spans="2:17" x14ac:dyDescent="0.25">
      <c r="B80" s="52" t="s">
        <v>150</v>
      </c>
      <c r="C80" s="52" t="s">
        <v>345</v>
      </c>
      <c r="D80" s="52" t="s">
        <v>198</v>
      </c>
      <c r="E80" s="125">
        <v>0.92020000000000002</v>
      </c>
      <c r="F80" s="125">
        <v>0.91539999999999999</v>
      </c>
      <c r="G80" s="125">
        <v>0.91539999999999999</v>
      </c>
      <c r="H80" s="97"/>
      <c r="J80" s="125">
        <v>0.92020000000000002</v>
      </c>
      <c r="K80" s="125">
        <v>1.8431</v>
      </c>
      <c r="L80" s="125">
        <v>0.92020000000000002</v>
      </c>
      <c r="O80" s="125">
        <v>0.91539999999999999</v>
      </c>
      <c r="P80" s="125">
        <v>1.8431</v>
      </c>
      <c r="Q80" s="125">
        <v>0.91539999999999999</v>
      </c>
    </row>
    <row r="81" spans="2:17" x14ac:dyDescent="0.25">
      <c r="B81" s="52" t="s">
        <v>240</v>
      </c>
      <c r="C81" s="52" t="s">
        <v>412</v>
      </c>
      <c r="D81" s="52" t="s">
        <v>198</v>
      </c>
      <c r="E81" s="125">
        <v>0.68120000000000003</v>
      </c>
      <c r="F81" s="125">
        <v>0.67879999999999996</v>
      </c>
      <c r="G81" s="125">
        <v>0.67879999999999996</v>
      </c>
      <c r="H81" s="97"/>
      <c r="J81" s="125">
        <v>0.68120000000000003</v>
      </c>
      <c r="K81" s="125">
        <v>0</v>
      </c>
      <c r="L81" s="125">
        <v>0</v>
      </c>
      <c r="O81" s="125">
        <v>0.67879999999999996</v>
      </c>
      <c r="P81" s="125">
        <v>0</v>
      </c>
      <c r="Q81" s="125">
        <v>0</v>
      </c>
    </row>
    <row r="82" spans="2:17" x14ac:dyDescent="0.25">
      <c r="B82" s="52" t="s">
        <v>58</v>
      </c>
      <c r="C82" s="52" t="s">
        <v>349</v>
      </c>
      <c r="D82" s="52" t="s">
        <v>198</v>
      </c>
      <c r="E82" s="125">
        <v>0.71209999999999996</v>
      </c>
      <c r="F82" s="125">
        <v>0.70569999999999999</v>
      </c>
      <c r="G82" s="125">
        <v>0.70569999999999999</v>
      </c>
      <c r="H82" s="97"/>
      <c r="J82" s="125">
        <v>0.71209999999999996</v>
      </c>
      <c r="K82" s="125">
        <v>1.8259000000000001</v>
      </c>
      <c r="L82" s="125">
        <v>0.71209999999999996</v>
      </c>
      <c r="O82" s="125">
        <v>0.70569999999999999</v>
      </c>
      <c r="P82" s="125">
        <v>1.8259000000000001</v>
      </c>
      <c r="Q82" s="125">
        <v>0.70569999999999999</v>
      </c>
    </row>
    <row r="83" spans="2:17" x14ac:dyDescent="0.25">
      <c r="B83" s="31"/>
      <c r="C83" s="31"/>
      <c r="D83" s="31"/>
      <c r="E83" s="31"/>
      <c r="F83" s="31"/>
      <c r="G83" s="31"/>
      <c r="J83" s="31"/>
      <c r="K83" s="31"/>
      <c r="L83" s="31"/>
      <c r="O83" s="31"/>
      <c r="P83" s="31"/>
      <c r="Q83" s="31"/>
    </row>
    <row r="84" spans="2:17" x14ac:dyDescent="0.25">
      <c r="D84" s="127" t="s">
        <v>101</v>
      </c>
      <c r="E84" s="131">
        <f>SUM(E5:E83)</f>
        <v>97.377900000000011</v>
      </c>
      <c r="F84" s="131">
        <f t="shared" ref="F84:G84" si="0">SUM(F5:F83)</f>
        <v>96.651399999999981</v>
      </c>
      <c r="G84" s="131">
        <f t="shared" si="0"/>
        <v>96.164400000000015</v>
      </c>
      <c r="J84" s="131">
        <f>SUM(J5:J83)</f>
        <v>97.377900000000011</v>
      </c>
      <c r="K84" s="131">
        <f t="shared" ref="K84" si="1">SUM(K5:K83)</f>
        <v>99.660200000000003</v>
      </c>
      <c r="L84" s="131">
        <f t="shared" ref="L84" si="2">SUM(L5:L83)</f>
        <v>43.379099999999994</v>
      </c>
      <c r="O84" s="131">
        <f>SUM(O5:O83)</f>
        <v>96.651399999999981</v>
      </c>
      <c r="P84" s="131">
        <f t="shared" ref="P84" si="3">SUM(P5:P83)</f>
        <v>99.660200000000003</v>
      </c>
      <c r="Q84" s="131">
        <f t="shared" ref="Q84" si="4">SUM(Q5:Q83)</f>
        <v>43.098200000000006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46540-1622-495A-8602-1F9079FA390E}">
  <dimension ref="B1:Z104"/>
  <sheetViews>
    <sheetView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B1" sqref="B1:C1"/>
    </sheetView>
  </sheetViews>
  <sheetFormatPr defaultRowHeight="15" x14ac:dyDescent="0.25"/>
  <cols>
    <col min="1" max="1" width="2.85546875" customWidth="1"/>
    <col min="2" max="2" width="16.7109375" customWidth="1"/>
    <col min="3" max="3" width="31.7109375" customWidth="1"/>
    <col min="4" max="4" width="28.85546875" customWidth="1"/>
    <col min="5" max="7" width="15.5703125" customWidth="1"/>
    <col min="8" max="8" width="11.28515625" customWidth="1"/>
    <col min="10" max="12" width="19" customWidth="1"/>
    <col min="15" max="17" width="16.5703125" customWidth="1"/>
  </cols>
  <sheetData>
    <row r="1" spans="2:26" x14ac:dyDescent="0.25">
      <c r="B1" s="126" t="s">
        <v>422</v>
      </c>
      <c r="C1" s="126" t="s">
        <v>425</v>
      </c>
    </row>
    <row r="2" spans="2:26" x14ac:dyDescent="0.25">
      <c r="E2" t="str">
        <f>E3&amp;" Vs "&amp;F3</f>
        <v>Shriram Aggressive Hybrid Fund Vs Shriram Balanced Advantage Fund</v>
      </c>
      <c r="J2" t="str">
        <f>J3&amp;" Vs "&amp;K3</f>
        <v>Shriram Aggressive Hybrid Fund Vs Shriram Multi Asset Allocation Fund</v>
      </c>
      <c r="O2" t="str">
        <f>O3&amp;" Vs "&amp;P3</f>
        <v>Shriram Balanced Advantage Fund Vs Shriram Multi Asset Allocation Fund</v>
      </c>
    </row>
    <row r="3" spans="2:26" s="124" customFormat="1" ht="45" x14ac:dyDescent="0.25">
      <c r="B3" s="82"/>
      <c r="C3" s="82"/>
      <c r="D3" s="129" t="s">
        <v>190</v>
      </c>
      <c r="E3" s="130" t="s">
        <v>193</v>
      </c>
      <c r="F3" s="130" t="s">
        <v>204</v>
      </c>
      <c r="G3" s="130" t="s">
        <v>421</v>
      </c>
      <c r="J3" s="130" t="s">
        <v>193</v>
      </c>
      <c r="K3" s="130" t="s">
        <v>208</v>
      </c>
      <c r="L3" s="130" t="s">
        <v>421</v>
      </c>
      <c r="O3" s="130" t="s">
        <v>204</v>
      </c>
      <c r="P3" s="130" t="s">
        <v>208</v>
      </c>
      <c r="Q3" s="130" t="s">
        <v>421</v>
      </c>
    </row>
    <row r="4" spans="2:26" s="126" customFormat="1" x14ac:dyDescent="0.25">
      <c r="B4" s="127" t="s">
        <v>26</v>
      </c>
      <c r="C4" s="127" t="s">
        <v>189</v>
      </c>
      <c r="D4" s="127" t="s">
        <v>190</v>
      </c>
      <c r="E4" s="120" t="s">
        <v>224</v>
      </c>
      <c r="F4" s="120" t="s">
        <v>224</v>
      </c>
      <c r="G4" s="120" t="s">
        <v>224</v>
      </c>
      <c r="H4" s="128"/>
      <c r="J4" s="120" t="s">
        <v>224</v>
      </c>
      <c r="K4" s="120" t="s">
        <v>224</v>
      </c>
      <c r="L4" s="120" t="s">
        <v>224</v>
      </c>
      <c r="O4" s="120" t="s">
        <v>224</v>
      </c>
      <c r="P4" s="120" t="s">
        <v>224</v>
      </c>
      <c r="Q4" s="120" t="s">
        <v>224</v>
      </c>
    </row>
    <row r="5" spans="2:26" x14ac:dyDescent="0.25">
      <c r="B5" s="52" t="s">
        <v>159</v>
      </c>
      <c r="C5" s="52" t="s">
        <v>199</v>
      </c>
      <c r="D5" s="52" t="s">
        <v>200</v>
      </c>
      <c r="E5" s="125">
        <v>6.1036000000000001</v>
      </c>
      <c r="F5" s="125">
        <v>3.6960999999999999</v>
      </c>
      <c r="G5" s="125">
        <v>3.6960999999999999</v>
      </c>
      <c r="H5" s="97"/>
      <c r="J5" s="125">
        <v>6.1036000000000001</v>
      </c>
      <c r="K5" s="125">
        <v>0</v>
      </c>
      <c r="L5" s="125">
        <v>0</v>
      </c>
      <c r="O5" s="125">
        <v>3.6960999999999999</v>
      </c>
      <c r="P5" s="125">
        <v>0</v>
      </c>
      <c r="Q5" s="125">
        <v>0</v>
      </c>
    </row>
    <row r="6" spans="2:26" x14ac:dyDescent="0.25">
      <c r="B6" s="52" t="s">
        <v>394</v>
      </c>
      <c r="C6" s="52" t="s">
        <v>395</v>
      </c>
      <c r="D6" s="52" t="s">
        <v>216</v>
      </c>
      <c r="E6" s="125">
        <v>0.59830000000000005</v>
      </c>
      <c r="F6" s="125">
        <v>0.90580000000000005</v>
      </c>
      <c r="G6" s="125">
        <v>0.59830000000000005</v>
      </c>
      <c r="H6" s="97"/>
      <c r="J6" s="125">
        <v>0.59830000000000005</v>
      </c>
      <c r="K6" s="125">
        <v>0.47910000000000003</v>
      </c>
      <c r="L6" s="125">
        <v>0.47910000000000003</v>
      </c>
      <c r="O6" s="125">
        <v>0.90580000000000005</v>
      </c>
      <c r="P6" s="125">
        <v>0.47910000000000003</v>
      </c>
      <c r="Q6" s="125">
        <v>0.47910000000000003</v>
      </c>
    </row>
    <row r="7" spans="2:26" x14ac:dyDescent="0.25">
      <c r="B7" s="52" t="s">
        <v>16</v>
      </c>
      <c r="C7" s="52" t="s">
        <v>285</v>
      </c>
      <c r="D7" s="52" t="s">
        <v>198</v>
      </c>
      <c r="E7" s="125">
        <v>4.5407999999999999</v>
      </c>
      <c r="F7" s="125">
        <v>5.1041999999999996</v>
      </c>
      <c r="G7" s="125">
        <v>4.5407999999999999</v>
      </c>
      <c r="H7" s="97"/>
      <c r="J7" s="125">
        <v>4.5407999999999999</v>
      </c>
      <c r="K7" s="125">
        <v>5.0015000000000001</v>
      </c>
      <c r="L7" s="125">
        <v>4.5407999999999999</v>
      </c>
      <c r="O7" s="125">
        <v>5.1041999999999996</v>
      </c>
      <c r="P7" s="125">
        <v>5.0015000000000001</v>
      </c>
      <c r="Q7" s="125">
        <v>5.0015000000000001</v>
      </c>
      <c r="Z7" t="s">
        <v>190</v>
      </c>
    </row>
    <row r="8" spans="2:26" x14ac:dyDescent="0.25">
      <c r="B8" s="52" t="s">
        <v>22</v>
      </c>
      <c r="C8" s="52" t="s">
        <v>295</v>
      </c>
      <c r="D8" s="52" t="s">
        <v>198</v>
      </c>
      <c r="E8" s="125">
        <v>0.64580000000000004</v>
      </c>
      <c r="F8" s="125">
        <v>0.4118</v>
      </c>
      <c r="G8" s="125">
        <v>0.4118</v>
      </c>
      <c r="H8" s="97"/>
      <c r="J8" s="125">
        <v>0.64580000000000004</v>
      </c>
      <c r="K8" s="125">
        <v>0</v>
      </c>
      <c r="L8" s="125">
        <v>0</v>
      </c>
      <c r="O8" s="125">
        <v>0.4118</v>
      </c>
      <c r="P8" s="125">
        <v>0</v>
      </c>
      <c r="Q8" s="125">
        <v>0</v>
      </c>
      <c r="Z8" s="122" t="s">
        <v>254</v>
      </c>
    </row>
    <row r="9" spans="2:26" x14ac:dyDescent="0.25">
      <c r="B9" s="52" t="s">
        <v>11</v>
      </c>
      <c r="C9" s="52" t="s">
        <v>185</v>
      </c>
      <c r="D9" s="52" t="s">
        <v>198</v>
      </c>
      <c r="E9" s="125">
        <v>1.3852</v>
      </c>
      <c r="F9" s="125">
        <v>2.2159</v>
      </c>
      <c r="G9" s="125">
        <v>1.3852</v>
      </c>
      <c r="H9" s="97"/>
      <c r="J9" s="125">
        <v>1.3852</v>
      </c>
      <c r="K9" s="125">
        <v>2.5851999999999999</v>
      </c>
      <c r="L9" s="125">
        <v>1.3852</v>
      </c>
      <c r="O9" s="125">
        <v>2.2159</v>
      </c>
      <c r="P9" s="125">
        <v>2.5851999999999999</v>
      </c>
      <c r="Q9" s="125">
        <v>2.2159</v>
      </c>
      <c r="Z9" s="122" t="s">
        <v>255</v>
      </c>
    </row>
    <row r="10" spans="2:26" x14ac:dyDescent="0.25">
      <c r="B10" s="52" t="s">
        <v>257</v>
      </c>
      <c r="C10" s="52" t="s">
        <v>264</v>
      </c>
      <c r="D10" s="52" t="s">
        <v>198</v>
      </c>
      <c r="E10" s="125">
        <v>0.27400000000000002</v>
      </c>
      <c r="F10" s="125">
        <v>0.2319</v>
      </c>
      <c r="G10" s="125">
        <v>0.2319</v>
      </c>
      <c r="H10" s="97"/>
      <c r="J10" s="125">
        <v>0.27400000000000002</v>
      </c>
      <c r="K10" s="125">
        <v>0.27010000000000001</v>
      </c>
      <c r="L10" s="125">
        <v>0.27010000000000001</v>
      </c>
      <c r="O10" s="125">
        <v>0.2319</v>
      </c>
      <c r="P10" s="125">
        <v>0.27010000000000001</v>
      </c>
      <c r="Q10" s="125">
        <v>0.2319</v>
      </c>
      <c r="Z10" s="122" t="s">
        <v>196</v>
      </c>
    </row>
    <row r="11" spans="2:26" x14ac:dyDescent="0.25">
      <c r="B11" s="52" t="s">
        <v>60</v>
      </c>
      <c r="C11" s="52" t="s">
        <v>280</v>
      </c>
      <c r="D11" s="52" t="s">
        <v>198</v>
      </c>
      <c r="E11" s="125">
        <v>1.8192999999999999</v>
      </c>
      <c r="F11" s="125">
        <v>1.2894000000000001</v>
      </c>
      <c r="G11" s="125">
        <v>1.2894000000000001</v>
      </c>
      <c r="H11" s="97"/>
      <c r="J11" s="125">
        <v>1.8192999999999999</v>
      </c>
      <c r="K11" s="125">
        <v>1.3967000000000001</v>
      </c>
      <c r="L11" s="125">
        <v>1.3967000000000001</v>
      </c>
      <c r="O11" s="125">
        <v>1.2894000000000001</v>
      </c>
      <c r="P11" s="125">
        <v>1.3967000000000001</v>
      </c>
      <c r="Q11" s="125">
        <v>1.2894000000000001</v>
      </c>
      <c r="Z11" s="123" t="s">
        <v>200</v>
      </c>
    </row>
    <row r="12" spans="2:26" x14ac:dyDescent="0.25">
      <c r="B12" s="52" t="s">
        <v>85</v>
      </c>
      <c r="C12" s="52" t="s">
        <v>286</v>
      </c>
      <c r="D12" s="52" t="s">
        <v>198</v>
      </c>
      <c r="E12" s="125">
        <v>0.79679999999999995</v>
      </c>
      <c r="F12" s="125">
        <v>0.60340000000000005</v>
      </c>
      <c r="G12" s="125">
        <v>0.60340000000000005</v>
      </c>
      <c r="H12" s="97"/>
      <c r="J12" s="125">
        <v>0.79679999999999995</v>
      </c>
      <c r="K12" s="125">
        <v>0.59630000000000005</v>
      </c>
      <c r="L12" s="125">
        <v>0.59630000000000005</v>
      </c>
      <c r="O12" s="125">
        <v>0.60340000000000005</v>
      </c>
      <c r="P12" s="125">
        <v>0.59630000000000005</v>
      </c>
      <c r="Q12" s="125">
        <v>0.59630000000000005</v>
      </c>
      <c r="Z12" s="123" t="s">
        <v>216</v>
      </c>
    </row>
    <row r="13" spans="2:26" x14ac:dyDescent="0.25">
      <c r="B13" s="52" t="s">
        <v>160</v>
      </c>
      <c r="C13" s="52" t="s">
        <v>197</v>
      </c>
      <c r="D13" s="52" t="s">
        <v>196</v>
      </c>
      <c r="E13" s="125">
        <v>5.5609000000000002</v>
      </c>
      <c r="F13" s="125">
        <v>4.6626000000000003</v>
      </c>
      <c r="G13" s="125">
        <v>4.6626000000000003</v>
      </c>
      <c r="H13" s="97"/>
      <c r="J13" s="125">
        <v>5.5609000000000002</v>
      </c>
      <c r="K13" s="125">
        <v>0</v>
      </c>
      <c r="L13" s="125">
        <v>0</v>
      </c>
      <c r="O13" s="125">
        <v>4.6626000000000003</v>
      </c>
      <c r="P13" s="125">
        <v>0</v>
      </c>
      <c r="Q13" s="125">
        <v>0</v>
      </c>
      <c r="Z13" s="123" t="s">
        <v>192</v>
      </c>
    </row>
    <row r="14" spans="2:26" x14ac:dyDescent="0.25">
      <c r="B14" s="52" t="s">
        <v>32</v>
      </c>
      <c r="C14" s="52" t="s">
        <v>308</v>
      </c>
      <c r="D14" s="52" t="s">
        <v>198</v>
      </c>
      <c r="E14" s="125">
        <v>0</v>
      </c>
      <c r="F14" s="125">
        <v>0</v>
      </c>
      <c r="G14" s="125">
        <v>0</v>
      </c>
      <c r="H14" s="97"/>
      <c r="J14" s="125">
        <v>0</v>
      </c>
      <c r="K14" s="125">
        <v>0.24909999999999999</v>
      </c>
      <c r="L14" s="125">
        <v>0</v>
      </c>
      <c r="O14" s="125">
        <v>0</v>
      </c>
      <c r="P14" s="125">
        <v>0.24909999999999999</v>
      </c>
      <c r="Q14" s="125">
        <v>0</v>
      </c>
      <c r="Z14" s="123" t="s">
        <v>311</v>
      </c>
    </row>
    <row r="15" spans="2:26" x14ac:dyDescent="0.25">
      <c r="B15" s="52" t="s">
        <v>3</v>
      </c>
      <c r="C15" s="52" t="s">
        <v>293</v>
      </c>
      <c r="D15" s="52" t="s">
        <v>198</v>
      </c>
      <c r="E15" s="125">
        <v>1.724</v>
      </c>
      <c r="F15" s="125">
        <v>2.0775000000000001</v>
      </c>
      <c r="G15" s="125">
        <v>1.724</v>
      </c>
      <c r="H15" s="97"/>
      <c r="J15" s="125">
        <v>1.724</v>
      </c>
      <c r="K15" s="125">
        <v>1.2887</v>
      </c>
      <c r="L15" s="125">
        <v>1.2887</v>
      </c>
      <c r="O15" s="125">
        <v>2.0775000000000001</v>
      </c>
      <c r="P15" s="125">
        <v>1.2887</v>
      </c>
      <c r="Q15" s="125">
        <v>1.2887</v>
      </c>
      <c r="Z15" t="s">
        <v>198</v>
      </c>
    </row>
    <row r="16" spans="2:26" x14ac:dyDescent="0.25">
      <c r="B16" s="52" t="s">
        <v>175</v>
      </c>
      <c r="C16" s="52" t="s">
        <v>210</v>
      </c>
      <c r="D16" s="52" t="s">
        <v>196</v>
      </c>
      <c r="E16" s="125">
        <v>0</v>
      </c>
      <c r="F16" s="125">
        <v>0</v>
      </c>
      <c r="G16" s="125">
        <v>0</v>
      </c>
      <c r="H16" s="97"/>
      <c r="J16" s="125">
        <v>0</v>
      </c>
      <c r="K16" s="125">
        <v>7.1999999999999995E-2</v>
      </c>
      <c r="L16" s="125">
        <v>0</v>
      </c>
      <c r="O16" s="125">
        <v>0</v>
      </c>
      <c r="P16" s="125">
        <v>7.1999999999999995E-2</v>
      </c>
      <c r="Q16" s="125">
        <v>0</v>
      </c>
      <c r="Z16" t="s">
        <v>209</v>
      </c>
    </row>
    <row r="17" spans="2:26" x14ac:dyDescent="0.25">
      <c r="B17" s="52" t="s">
        <v>168</v>
      </c>
      <c r="C17" s="52" t="s">
        <v>211</v>
      </c>
      <c r="D17" s="52" t="s">
        <v>196</v>
      </c>
      <c r="E17" s="125">
        <v>0</v>
      </c>
      <c r="F17" s="125">
        <v>0</v>
      </c>
      <c r="G17" s="125">
        <v>0</v>
      </c>
      <c r="H17" s="97"/>
      <c r="J17" s="125">
        <v>0</v>
      </c>
      <c r="K17" s="125">
        <v>0.1479</v>
      </c>
      <c r="L17" s="125">
        <v>0</v>
      </c>
      <c r="O17" s="125">
        <v>0</v>
      </c>
      <c r="P17" s="125">
        <v>0.1479</v>
      </c>
      <c r="Q17" s="125">
        <v>0</v>
      </c>
      <c r="Z17" t="s">
        <v>195</v>
      </c>
    </row>
    <row r="18" spans="2:26" x14ac:dyDescent="0.25">
      <c r="B18" s="52" t="s">
        <v>23</v>
      </c>
      <c r="C18" s="52" t="s">
        <v>340</v>
      </c>
      <c r="D18" s="52" t="s">
        <v>198</v>
      </c>
      <c r="E18" s="125">
        <v>0.50660000000000005</v>
      </c>
      <c r="F18" s="125">
        <v>0.54320000000000002</v>
      </c>
      <c r="G18" s="125">
        <v>0.50660000000000005</v>
      </c>
      <c r="H18" s="97"/>
      <c r="J18" s="125">
        <v>0.50660000000000005</v>
      </c>
      <c r="K18" s="125">
        <v>0.49199999999999999</v>
      </c>
      <c r="L18" s="125">
        <v>0.49199999999999999</v>
      </c>
      <c r="O18" s="125">
        <v>0.54320000000000002</v>
      </c>
      <c r="P18" s="125">
        <v>0.49199999999999999</v>
      </c>
      <c r="Q18" s="125">
        <v>0.49199999999999999</v>
      </c>
      <c r="Z18" t="s">
        <v>201</v>
      </c>
    </row>
    <row r="19" spans="2:26" x14ac:dyDescent="0.25">
      <c r="B19" s="52" t="s">
        <v>52</v>
      </c>
      <c r="C19" s="52" t="s">
        <v>287</v>
      </c>
      <c r="D19" s="52" t="s">
        <v>198</v>
      </c>
      <c r="E19" s="125">
        <v>1.151</v>
      </c>
      <c r="F19" s="125">
        <v>0</v>
      </c>
      <c r="G19" s="125">
        <v>0</v>
      </c>
      <c r="H19" s="97"/>
      <c r="J19" s="125">
        <v>1.151</v>
      </c>
      <c r="K19" s="125">
        <v>0</v>
      </c>
      <c r="L19" s="125">
        <v>0</v>
      </c>
      <c r="O19" s="125">
        <v>0</v>
      </c>
      <c r="P19" s="125">
        <v>0</v>
      </c>
      <c r="Q19" s="125">
        <v>0</v>
      </c>
      <c r="Z19" t="s">
        <v>202</v>
      </c>
    </row>
    <row r="20" spans="2:26" x14ac:dyDescent="0.25">
      <c r="B20" s="52" t="s">
        <v>86</v>
      </c>
      <c r="C20" s="52" t="s">
        <v>355</v>
      </c>
      <c r="D20" s="52" t="s">
        <v>198</v>
      </c>
      <c r="E20" s="125">
        <v>0.17749999999999999</v>
      </c>
      <c r="F20" s="125">
        <v>0.18609999999999999</v>
      </c>
      <c r="G20" s="125">
        <v>0.17749999999999999</v>
      </c>
      <c r="H20" s="97"/>
      <c r="J20" s="125">
        <v>0.17749999999999999</v>
      </c>
      <c r="K20" s="125">
        <v>0.1716</v>
      </c>
      <c r="L20" s="125">
        <v>0.1716</v>
      </c>
      <c r="O20" s="125">
        <v>0.18609999999999999</v>
      </c>
      <c r="P20" s="125">
        <v>0.1716</v>
      </c>
      <c r="Q20" s="125">
        <v>0.1716</v>
      </c>
      <c r="Z20" t="s">
        <v>203</v>
      </c>
    </row>
    <row r="21" spans="2:26" x14ac:dyDescent="0.25">
      <c r="B21" s="52" t="s">
        <v>8</v>
      </c>
      <c r="C21" s="52" t="s">
        <v>274</v>
      </c>
      <c r="D21" s="52" t="s">
        <v>198</v>
      </c>
      <c r="E21" s="125">
        <v>5.3731999999999998</v>
      </c>
      <c r="F21" s="125">
        <v>6.7525000000000004</v>
      </c>
      <c r="G21" s="125">
        <v>5.3731999999999998</v>
      </c>
      <c r="H21" s="97"/>
      <c r="J21" s="125">
        <v>5.3731999999999998</v>
      </c>
      <c r="K21" s="125">
        <v>4.6348000000000003</v>
      </c>
      <c r="L21" s="125">
        <v>4.6348000000000003</v>
      </c>
      <c r="O21" s="125">
        <v>6.7525000000000004</v>
      </c>
      <c r="P21" s="125">
        <v>4.6348000000000003</v>
      </c>
      <c r="Q21" s="125">
        <v>4.6348000000000003</v>
      </c>
      <c r="Z21" t="s">
        <v>194</v>
      </c>
    </row>
    <row r="22" spans="2:26" x14ac:dyDescent="0.25">
      <c r="B22" s="52" t="s">
        <v>19</v>
      </c>
      <c r="C22" s="52" t="s">
        <v>232</v>
      </c>
      <c r="D22" s="52" t="s">
        <v>198</v>
      </c>
      <c r="E22" s="125">
        <v>1.7453000000000001</v>
      </c>
      <c r="F22" s="125">
        <v>2.2322000000000002</v>
      </c>
      <c r="G22" s="125">
        <v>1.7453000000000001</v>
      </c>
      <c r="H22" s="97"/>
      <c r="J22" s="125">
        <v>1.7453000000000001</v>
      </c>
      <c r="K22" s="125">
        <v>2.4325000000000001</v>
      </c>
      <c r="L22" s="125">
        <v>1.7453000000000001</v>
      </c>
      <c r="O22" s="125">
        <v>2.2322000000000002</v>
      </c>
      <c r="P22" s="125">
        <v>2.4325000000000001</v>
      </c>
      <c r="Q22" s="125">
        <v>2.2322000000000002</v>
      </c>
      <c r="Z22" t="s">
        <v>273</v>
      </c>
    </row>
    <row r="23" spans="2:26" x14ac:dyDescent="0.25">
      <c r="B23" s="52" t="s">
        <v>169</v>
      </c>
      <c r="C23" s="52" t="s">
        <v>212</v>
      </c>
      <c r="D23" s="52" t="s">
        <v>196</v>
      </c>
      <c r="E23" s="125">
        <v>0</v>
      </c>
      <c r="F23" s="125">
        <v>0</v>
      </c>
      <c r="G23" s="125">
        <v>0</v>
      </c>
      <c r="H23" s="97"/>
      <c r="J23" s="125">
        <v>0</v>
      </c>
      <c r="K23" s="125">
        <v>0.15090000000000001</v>
      </c>
      <c r="L23" s="125">
        <v>0</v>
      </c>
      <c r="O23" s="125">
        <v>0</v>
      </c>
      <c r="P23" s="125">
        <v>0.15090000000000001</v>
      </c>
      <c r="Q23" s="125">
        <v>0</v>
      </c>
      <c r="Z23" t="s">
        <v>326</v>
      </c>
    </row>
    <row r="24" spans="2:26" x14ac:dyDescent="0.25">
      <c r="B24" s="52" t="s">
        <v>4</v>
      </c>
      <c r="C24" s="52" t="s">
        <v>332</v>
      </c>
      <c r="D24" s="52" t="s">
        <v>198</v>
      </c>
      <c r="E24" s="125">
        <v>0.81359999999999999</v>
      </c>
      <c r="F24" s="125">
        <v>0.76949999999999996</v>
      </c>
      <c r="G24" s="125">
        <v>0.76949999999999996</v>
      </c>
      <c r="H24" s="97"/>
      <c r="J24" s="125">
        <v>0.81359999999999999</v>
      </c>
      <c r="K24" s="125">
        <v>0.60699999999999998</v>
      </c>
      <c r="L24" s="125">
        <v>0.60699999999999998</v>
      </c>
      <c r="O24" s="125">
        <v>0.76949999999999996</v>
      </c>
      <c r="P24" s="125">
        <v>0.60699999999999998</v>
      </c>
      <c r="Q24" s="125">
        <v>0.60699999999999998</v>
      </c>
    </row>
    <row r="25" spans="2:26" x14ac:dyDescent="0.25">
      <c r="B25" s="52" t="s">
        <v>50</v>
      </c>
      <c r="C25" s="52" t="s">
        <v>243</v>
      </c>
      <c r="D25" s="52" t="s">
        <v>198</v>
      </c>
      <c r="E25" s="125">
        <v>0.21290000000000001</v>
      </c>
      <c r="F25" s="125">
        <v>0</v>
      </c>
      <c r="G25" s="125">
        <v>0</v>
      </c>
      <c r="H25" s="97"/>
      <c r="J25" s="125">
        <v>0.21290000000000001</v>
      </c>
      <c r="K25" s="125">
        <v>0</v>
      </c>
      <c r="L25" s="125">
        <v>0</v>
      </c>
      <c r="O25" s="125">
        <v>0</v>
      </c>
      <c r="P25" s="125">
        <v>0</v>
      </c>
      <c r="Q25" s="125">
        <v>0</v>
      </c>
    </row>
    <row r="26" spans="2:26" x14ac:dyDescent="0.25">
      <c r="B26" s="52" t="s">
        <v>18</v>
      </c>
      <c r="C26" s="52" t="s">
        <v>277</v>
      </c>
      <c r="D26" s="52" t="s">
        <v>198</v>
      </c>
      <c r="E26" s="125">
        <v>2.7650999999999999</v>
      </c>
      <c r="F26" s="125">
        <v>3.3782000000000001</v>
      </c>
      <c r="G26" s="125">
        <v>2.7650999999999999</v>
      </c>
      <c r="H26" s="97"/>
      <c r="J26" s="125">
        <v>2.7650999999999999</v>
      </c>
      <c r="K26" s="125">
        <v>3.3527999999999998</v>
      </c>
      <c r="L26" s="125">
        <v>2.7650999999999999</v>
      </c>
      <c r="O26" s="125">
        <v>3.3782000000000001</v>
      </c>
      <c r="P26" s="125">
        <v>3.3527999999999998</v>
      </c>
      <c r="Q26" s="125">
        <v>3.3527999999999998</v>
      </c>
    </row>
    <row r="27" spans="2:26" x14ac:dyDescent="0.25">
      <c r="B27" s="52" t="s">
        <v>46</v>
      </c>
      <c r="C27" s="52" t="s">
        <v>270</v>
      </c>
      <c r="D27" s="52" t="s">
        <v>198</v>
      </c>
      <c r="E27" s="125">
        <v>1.0415000000000001</v>
      </c>
      <c r="F27" s="125">
        <v>0.88460000000000005</v>
      </c>
      <c r="G27" s="125">
        <v>0.88460000000000005</v>
      </c>
      <c r="H27" s="97"/>
      <c r="J27" s="125">
        <v>1.0415000000000001</v>
      </c>
      <c r="K27" s="125">
        <v>0</v>
      </c>
      <c r="L27" s="125">
        <v>0</v>
      </c>
      <c r="O27" s="125">
        <v>0.88460000000000005</v>
      </c>
      <c r="P27" s="125">
        <v>0</v>
      </c>
      <c r="Q27" s="125">
        <v>0</v>
      </c>
    </row>
    <row r="28" spans="2:26" x14ac:dyDescent="0.25">
      <c r="B28" s="52" t="s">
        <v>165</v>
      </c>
      <c r="C28" s="52" t="s">
        <v>305</v>
      </c>
      <c r="D28" s="52" t="s">
        <v>198</v>
      </c>
      <c r="E28" s="125">
        <v>0</v>
      </c>
      <c r="F28" s="125">
        <v>0</v>
      </c>
      <c r="G28" s="125">
        <v>0</v>
      </c>
      <c r="H28" s="97"/>
      <c r="J28" s="125">
        <v>0</v>
      </c>
      <c r="K28" s="125">
        <v>0.41689999999999999</v>
      </c>
      <c r="L28" s="125">
        <v>0</v>
      </c>
      <c r="O28" s="125">
        <v>0</v>
      </c>
      <c r="P28" s="125">
        <v>0.41689999999999999</v>
      </c>
      <c r="Q28" s="125">
        <v>0</v>
      </c>
    </row>
    <row r="29" spans="2:26" x14ac:dyDescent="0.25">
      <c r="B29" s="52" t="s">
        <v>105</v>
      </c>
      <c r="C29" s="52" t="s">
        <v>392</v>
      </c>
      <c r="D29" s="52" t="s">
        <v>198</v>
      </c>
      <c r="E29" s="125">
        <v>0.28739999999999999</v>
      </c>
      <c r="F29" s="125">
        <v>0.29870000000000002</v>
      </c>
      <c r="G29" s="125">
        <v>0.28739999999999999</v>
      </c>
      <c r="H29" s="97"/>
      <c r="J29" s="125">
        <v>0.28739999999999999</v>
      </c>
      <c r="K29" s="125">
        <v>0.27939999999999998</v>
      </c>
      <c r="L29" s="125">
        <v>0.27939999999999998</v>
      </c>
      <c r="O29" s="125">
        <v>0.29870000000000002</v>
      </c>
      <c r="P29" s="125">
        <v>0.27939999999999998</v>
      </c>
      <c r="Q29" s="125">
        <v>0.27939999999999998</v>
      </c>
    </row>
    <row r="30" spans="2:26" x14ac:dyDescent="0.25">
      <c r="B30" s="52" t="s">
        <v>29</v>
      </c>
      <c r="C30" s="52" t="s">
        <v>333</v>
      </c>
      <c r="D30" s="52" t="s">
        <v>198</v>
      </c>
      <c r="E30" s="125">
        <v>0.69989999999999997</v>
      </c>
      <c r="F30" s="125">
        <v>0.95350000000000001</v>
      </c>
      <c r="G30" s="125">
        <v>0.69989999999999997</v>
      </c>
      <c r="H30" s="97"/>
      <c r="J30" s="125">
        <v>0.69989999999999997</v>
      </c>
      <c r="K30" s="125">
        <v>0.62549999999999994</v>
      </c>
      <c r="L30" s="125">
        <v>0.62549999999999994</v>
      </c>
      <c r="O30" s="125">
        <v>0.95350000000000001</v>
      </c>
      <c r="P30" s="125">
        <v>0.62549999999999994</v>
      </c>
      <c r="Q30" s="125">
        <v>0.62549999999999994</v>
      </c>
    </row>
    <row r="31" spans="2:26" x14ac:dyDescent="0.25">
      <c r="B31" s="52" t="s">
        <v>152</v>
      </c>
      <c r="C31" s="52" t="s">
        <v>294</v>
      </c>
      <c r="D31" s="52" t="s">
        <v>198</v>
      </c>
      <c r="E31" s="125">
        <v>0.59519999999999995</v>
      </c>
      <c r="F31" s="125">
        <v>0</v>
      </c>
      <c r="G31" s="125">
        <v>0</v>
      </c>
      <c r="H31" s="97"/>
      <c r="J31" s="125">
        <v>0.59519999999999995</v>
      </c>
      <c r="K31" s="125">
        <v>0.97629999999999995</v>
      </c>
      <c r="L31" s="125">
        <v>0.59519999999999995</v>
      </c>
      <c r="O31" s="125">
        <v>0</v>
      </c>
      <c r="P31" s="125">
        <v>0.97629999999999995</v>
      </c>
      <c r="Q31" s="125">
        <v>0</v>
      </c>
    </row>
    <row r="32" spans="2:26" x14ac:dyDescent="0.25">
      <c r="B32" s="52" t="s">
        <v>37</v>
      </c>
      <c r="C32" s="52" t="s">
        <v>297</v>
      </c>
      <c r="D32" s="52" t="s">
        <v>198</v>
      </c>
      <c r="E32" s="125">
        <v>0.3211</v>
      </c>
      <c r="F32" s="125">
        <v>0</v>
      </c>
      <c r="G32" s="125">
        <v>0</v>
      </c>
      <c r="H32" s="97"/>
      <c r="J32" s="125">
        <v>0.3211</v>
      </c>
      <c r="K32" s="125">
        <v>0</v>
      </c>
      <c r="L32" s="125">
        <v>0</v>
      </c>
      <c r="O32" s="125">
        <v>0</v>
      </c>
      <c r="P32" s="125">
        <v>0</v>
      </c>
      <c r="Q32" s="125">
        <v>0</v>
      </c>
    </row>
    <row r="33" spans="2:17" x14ac:dyDescent="0.25">
      <c r="B33" s="52" t="s">
        <v>106</v>
      </c>
      <c r="C33" s="52" t="s">
        <v>322</v>
      </c>
      <c r="D33" s="52" t="s">
        <v>198</v>
      </c>
      <c r="E33" s="125">
        <v>0.12</v>
      </c>
      <c r="F33" s="125">
        <v>0.1275</v>
      </c>
      <c r="G33" s="125">
        <v>0.12</v>
      </c>
      <c r="H33" s="97"/>
      <c r="J33" s="125">
        <v>0.12</v>
      </c>
      <c r="K33" s="125">
        <v>0.1152</v>
      </c>
      <c r="L33" s="125">
        <v>0.1152</v>
      </c>
      <c r="O33" s="125">
        <v>0.1275</v>
      </c>
      <c r="P33" s="125">
        <v>0.1152</v>
      </c>
      <c r="Q33" s="125">
        <v>0.1152</v>
      </c>
    </row>
    <row r="34" spans="2:17" x14ac:dyDescent="0.25">
      <c r="B34" s="52" t="s">
        <v>10</v>
      </c>
      <c r="C34" s="52" t="s">
        <v>158</v>
      </c>
      <c r="D34" s="52" t="s">
        <v>198</v>
      </c>
      <c r="E34" s="125">
        <v>3.9571000000000001</v>
      </c>
      <c r="F34" s="125">
        <v>4.0705999999999998</v>
      </c>
      <c r="G34" s="125">
        <v>3.9571000000000001</v>
      </c>
      <c r="H34" s="97"/>
      <c r="J34" s="125">
        <v>3.9571000000000001</v>
      </c>
      <c r="K34" s="125">
        <v>3.9712000000000001</v>
      </c>
      <c r="L34" s="125">
        <v>3.9571000000000001</v>
      </c>
      <c r="O34" s="125">
        <v>4.0705999999999998</v>
      </c>
      <c r="P34" s="125">
        <v>3.9712000000000001</v>
      </c>
      <c r="Q34" s="125">
        <v>3.9712000000000001</v>
      </c>
    </row>
    <row r="35" spans="2:17" x14ac:dyDescent="0.25">
      <c r="B35" s="52" t="s">
        <v>53</v>
      </c>
      <c r="C35" s="52" t="s">
        <v>316</v>
      </c>
      <c r="D35" s="52" t="s">
        <v>198</v>
      </c>
      <c r="E35" s="125">
        <v>0</v>
      </c>
      <c r="F35" s="125">
        <v>0.33069999999999999</v>
      </c>
      <c r="G35" s="125">
        <v>0</v>
      </c>
      <c r="H35" s="97"/>
      <c r="J35" s="125">
        <v>0</v>
      </c>
      <c r="K35" s="125">
        <v>0</v>
      </c>
      <c r="L35" s="125">
        <v>0</v>
      </c>
      <c r="O35" s="125">
        <v>0.33069999999999999</v>
      </c>
      <c r="P35" s="125">
        <v>0</v>
      </c>
      <c r="Q35" s="125">
        <v>0</v>
      </c>
    </row>
    <row r="36" spans="2:17" x14ac:dyDescent="0.25">
      <c r="B36" s="52" t="s">
        <v>249</v>
      </c>
      <c r="C36" s="52" t="s">
        <v>263</v>
      </c>
      <c r="D36" s="52" t="s">
        <v>198</v>
      </c>
      <c r="E36" s="125">
        <v>0</v>
      </c>
      <c r="F36" s="125">
        <v>0</v>
      </c>
      <c r="G36" s="125">
        <v>0</v>
      </c>
      <c r="H36" s="97"/>
      <c r="J36" s="125">
        <v>0</v>
      </c>
      <c r="K36" s="125">
        <v>0.65820000000000001</v>
      </c>
      <c r="L36" s="125">
        <v>0</v>
      </c>
      <c r="O36" s="125">
        <v>0</v>
      </c>
      <c r="P36" s="125">
        <v>0.65820000000000001</v>
      </c>
      <c r="Q36" s="125">
        <v>0</v>
      </c>
    </row>
    <row r="37" spans="2:17" x14ac:dyDescent="0.25">
      <c r="B37" s="52" t="s">
        <v>61</v>
      </c>
      <c r="C37" s="52" t="s">
        <v>172</v>
      </c>
      <c r="D37" s="52" t="s">
        <v>198</v>
      </c>
      <c r="E37" s="125">
        <v>2.5670999999999999</v>
      </c>
      <c r="F37" s="125">
        <v>2.4801000000000002</v>
      </c>
      <c r="G37" s="125">
        <v>2.4801000000000002</v>
      </c>
      <c r="H37" s="97"/>
      <c r="J37" s="125">
        <v>2.5670999999999999</v>
      </c>
      <c r="K37" s="125">
        <v>2.0228999999999999</v>
      </c>
      <c r="L37" s="125">
        <v>2.0228999999999999</v>
      </c>
      <c r="O37" s="125">
        <v>2.4801000000000002</v>
      </c>
      <c r="P37" s="125">
        <v>2.0228999999999999</v>
      </c>
      <c r="Q37" s="125">
        <v>2.0228999999999999</v>
      </c>
    </row>
    <row r="38" spans="2:17" x14ac:dyDescent="0.25">
      <c r="B38" s="52" t="s">
        <v>59</v>
      </c>
      <c r="C38" s="52" t="s">
        <v>317</v>
      </c>
      <c r="D38" s="52" t="s">
        <v>198</v>
      </c>
      <c r="E38" s="125">
        <v>0</v>
      </c>
      <c r="F38" s="125">
        <v>0.65759999999999996</v>
      </c>
      <c r="G38" s="125">
        <v>0</v>
      </c>
      <c r="H38" s="97"/>
      <c r="J38" s="125">
        <v>0</v>
      </c>
      <c r="K38" s="125">
        <v>0</v>
      </c>
      <c r="L38" s="125">
        <v>0</v>
      </c>
      <c r="O38" s="125">
        <v>0.65759999999999996</v>
      </c>
      <c r="P38" s="125">
        <v>0</v>
      </c>
      <c r="Q38" s="125">
        <v>0</v>
      </c>
    </row>
    <row r="39" spans="2:17" x14ac:dyDescent="0.25">
      <c r="B39" s="52" t="s">
        <v>246</v>
      </c>
      <c r="C39" s="52" t="s">
        <v>247</v>
      </c>
      <c r="D39" s="52" t="s">
        <v>196</v>
      </c>
      <c r="E39" s="125">
        <v>4.3034999999999997</v>
      </c>
      <c r="F39" s="125">
        <v>1.9544999999999999</v>
      </c>
      <c r="G39" s="125">
        <v>1.9544999999999999</v>
      </c>
      <c r="H39" s="97"/>
      <c r="J39" s="125">
        <v>4.3034999999999997</v>
      </c>
      <c r="K39" s="125">
        <v>1.4767999999999999</v>
      </c>
      <c r="L39" s="125">
        <v>1.4767999999999999</v>
      </c>
      <c r="O39" s="125">
        <v>1.9544999999999999</v>
      </c>
      <c r="P39" s="125">
        <v>1.4767999999999999</v>
      </c>
      <c r="Q39" s="125">
        <v>1.4767999999999999</v>
      </c>
    </row>
    <row r="40" spans="2:17" x14ac:dyDescent="0.25">
      <c r="B40" s="52" t="s">
        <v>31</v>
      </c>
      <c r="C40" s="52" t="s">
        <v>252</v>
      </c>
      <c r="D40" s="52" t="s">
        <v>198</v>
      </c>
      <c r="E40" s="125">
        <v>1.5198</v>
      </c>
      <c r="F40" s="125">
        <v>1.5777000000000001</v>
      </c>
      <c r="G40" s="125">
        <v>1.5198</v>
      </c>
      <c r="H40" s="97"/>
      <c r="J40" s="125">
        <v>1.5198</v>
      </c>
      <c r="K40" s="125">
        <v>0</v>
      </c>
      <c r="L40" s="125">
        <v>0</v>
      </c>
      <c r="O40" s="125">
        <v>1.5777000000000001</v>
      </c>
      <c r="P40" s="125">
        <v>0</v>
      </c>
      <c r="Q40" s="125">
        <v>0</v>
      </c>
    </row>
    <row r="41" spans="2:17" x14ac:dyDescent="0.25">
      <c r="B41" s="52" t="s">
        <v>34</v>
      </c>
      <c r="C41" s="52" t="s">
        <v>244</v>
      </c>
      <c r="D41" s="52" t="s">
        <v>198</v>
      </c>
      <c r="E41" s="125">
        <v>0.21809999999999999</v>
      </c>
      <c r="F41" s="125">
        <v>0</v>
      </c>
      <c r="G41" s="125">
        <v>0</v>
      </c>
      <c r="H41" s="97"/>
      <c r="J41" s="125">
        <v>0.21809999999999999</v>
      </c>
      <c r="K41" s="125">
        <v>0</v>
      </c>
      <c r="L41" s="125">
        <v>0</v>
      </c>
      <c r="O41" s="125">
        <v>0</v>
      </c>
      <c r="P41" s="125">
        <v>0</v>
      </c>
      <c r="Q41" s="125">
        <v>0</v>
      </c>
    </row>
    <row r="42" spans="2:17" x14ac:dyDescent="0.25">
      <c r="B42" s="52" t="s">
        <v>17</v>
      </c>
      <c r="C42" s="52" t="s">
        <v>356</v>
      </c>
      <c r="D42" s="52" t="s">
        <v>198</v>
      </c>
      <c r="E42" s="125">
        <v>0.45069999999999999</v>
      </c>
      <c r="F42" s="125">
        <v>0.47149999999999997</v>
      </c>
      <c r="G42" s="125">
        <v>0.45069999999999999</v>
      </c>
      <c r="H42" s="97"/>
      <c r="J42" s="125">
        <v>0.45069999999999999</v>
      </c>
      <c r="K42" s="125">
        <v>0.34499999999999997</v>
      </c>
      <c r="L42" s="125">
        <v>0.34499999999999997</v>
      </c>
      <c r="O42" s="125">
        <v>0.47149999999999997</v>
      </c>
      <c r="P42" s="125">
        <v>0.34499999999999997</v>
      </c>
      <c r="Q42" s="125">
        <v>0.34499999999999997</v>
      </c>
    </row>
    <row r="43" spans="2:17" x14ac:dyDescent="0.25">
      <c r="B43" s="52" t="s">
        <v>47</v>
      </c>
      <c r="C43" s="52" t="s">
        <v>306</v>
      </c>
      <c r="D43" s="52" t="s">
        <v>198</v>
      </c>
      <c r="E43" s="125">
        <v>0</v>
      </c>
      <c r="F43" s="125">
        <v>0.6633</v>
      </c>
      <c r="G43" s="125">
        <v>0</v>
      </c>
      <c r="H43" s="97"/>
      <c r="J43" s="125">
        <v>0</v>
      </c>
      <c r="K43" s="125">
        <v>0</v>
      </c>
      <c r="L43" s="125">
        <v>0</v>
      </c>
      <c r="O43" s="125">
        <v>0.6633</v>
      </c>
      <c r="P43" s="125">
        <v>0</v>
      </c>
      <c r="Q43" s="125">
        <v>0</v>
      </c>
    </row>
    <row r="44" spans="2:17" x14ac:dyDescent="0.25">
      <c r="B44" s="52" t="s">
        <v>21</v>
      </c>
      <c r="C44" s="52" t="s">
        <v>300</v>
      </c>
      <c r="D44" s="52" t="s">
        <v>198</v>
      </c>
      <c r="E44" s="125">
        <v>0.4224</v>
      </c>
      <c r="F44" s="125">
        <v>0</v>
      </c>
      <c r="G44" s="125">
        <v>0</v>
      </c>
      <c r="H44" s="97"/>
      <c r="J44" s="125">
        <v>0.4224</v>
      </c>
      <c r="K44" s="125">
        <v>0</v>
      </c>
      <c r="L44" s="125">
        <v>0</v>
      </c>
      <c r="O44" s="125">
        <v>0</v>
      </c>
      <c r="P44" s="125">
        <v>0</v>
      </c>
      <c r="Q44" s="125">
        <v>0</v>
      </c>
    </row>
    <row r="45" spans="2:17" x14ac:dyDescent="0.25">
      <c r="B45" s="52" t="s">
        <v>154</v>
      </c>
      <c r="C45" s="52" t="s">
        <v>296</v>
      </c>
      <c r="D45" s="52" t="s">
        <v>198</v>
      </c>
      <c r="E45" s="125">
        <v>0.42909999999999998</v>
      </c>
      <c r="F45" s="125">
        <v>0</v>
      </c>
      <c r="G45" s="125">
        <v>0</v>
      </c>
      <c r="H45" s="97"/>
      <c r="J45" s="125">
        <v>0.42909999999999998</v>
      </c>
      <c r="K45" s="125">
        <v>0</v>
      </c>
      <c r="L45" s="125">
        <v>0</v>
      </c>
      <c r="O45" s="125">
        <v>0</v>
      </c>
      <c r="P45" s="125">
        <v>0</v>
      </c>
      <c r="Q45" s="125">
        <v>0</v>
      </c>
    </row>
    <row r="46" spans="2:17" x14ac:dyDescent="0.25">
      <c r="B46" s="52" t="s">
        <v>57</v>
      </c>
      <c r="C46" s="52" t="s">
        <v>327</v>
      </c>
      <c r="D46" s="52" t="s">
        <v>198</v>
      </c>
      <c r="E46" s="125">
        <v>0.58150000000000002</v>
      </c>
      <c r="F46" s="125">
        <v>0.58160000000000001</v>
      </c>
      <c r="G46" s="125">
        <v>0.58150000000000002</v>
      </c>
      <c r="H46" s="97"/>
      <c r="J46" s="125">
        <v>0.58150000000000002</v>
      </c>
      <c r="K46" s="125">
        <v>0.60740000000000005</v>
      </c>
      <c r="L46" s="125">
        <v>0.58150000000000002</v>
      </c>
      <c r="O46" s="125">
        <v>0.58160000000000001</v>
      </c>
      <c r="P46" s="125">
        <v>0.60740000000000005</v>
      </c>
      <c r="Q46" s="125">
        <v>0.58160000000000001</v>
      </c>
    </row>
    <row r="47" spans="2:17" x14ac:dyDescent="0.25">
      <c r="B47" s="52" t="s">
        <v>12</v>
      </c>
      <c r="C47" s="52" t="s">
        <v>266</v>
      </c>
      <c r="D47" s="52" t="s">
        <v>198</v>
      </c>
      <c r="E47" s="125">
        <v>2.2130999999999998</v>
      </c>
      <c r="F47" s="125">
        <v>2.4211999999999998</v>
      </c>
      <c r="G47" s="125">
        <v>2.2130999999999998</v>
      </c>
      <c r="H47" s="97"/>
      <c r="J47" s="125">
        <v>2.2130999999999998</v>
      </c>
      <c r="K47" s="125">
        <v>1.5428999999999999</v>
      </c>
      <c r="L47" s="125">
        <v>1.5428999999999999</v>
      </c>
      <c r="O47" s="125">
        <v>2.4211999999999998</v>
      </c>
      <c r="P47" s="125">
        <v>1.5428999999999999</v>
      </c>
      <c r="Q47" s="125">
        <v>1.5428999999999999</v>
      </c>
    </row>
    <row r="48" spans="2:17" x14ac:dyDescent="0.25">
      <c r="B48" s="52" t="s">
        <v>39</v>
      </c>
      <c r="C48" s="52" t="s">
        <v>258</v>
      </c>
      <c r="D48" s="52" t="s">
        <v>198</v>
      </c>
      <c r="E48" s="125">
        <v>0.24929999999999999</v>
      </c>
      <c r="F48" s="125">
        <v>0.45669999999999999</v>
      </c>
      <c r="G48" s="125">
        <v>0.24929999999999999</v>
      </c>
      <c r="H48" s="97"/>
      <c r="J48" s="125">
        <v>0.24929999999999999</v>
      </c>
      <c r="K48" s="125">
        <v>0</v>
      </c>
      <c r="L48" s="125">
        <v>0</v>
      </c>
      <c r="O48" s="125">
        <v>0.45669999999999999</v>
      </c>
      <c r="P48" s="125">
        <v>0</v>
      </c>
      <c r="Q48" s="125">
        <v>0</v>
      </c>
    </row>
    <row r="49" spans="2:17" x14ac:dyDescent="0.25">
      <c r="B49" s="52" t="s">
        <v>66</v>
      </c>
      <c r="C49" s="52" t="s">
        <v>315</v>
      </c>
      <c r="D49" s="52" t="s">
        <v>198</v>
      </c>
      <c r="E49" s="125">
        <v>0</v>
      </c>
      <c r="F49" s="125">
        <v>0.10589999999999999</v>
      </c>
      <c r="G49" s="125">
        <v>0</v>
      </c>
      <c r="H49" s="97"/>
      <c r="J49" s="125">
        <v>0</v>
      </c>
      <c r="K49" s="125">
        <v>0</v>
      </c>
      <c r="L49" s="125">
        <v>0</v>
      </c>
      <c r="O49" s="125">
        <v>0.10589999999999999</v>
      </c>
      <c r="P49" s="125">
        <v>0</v>
      </c>
      <c r="Q49" s="125">
        <v>0</v>
      </c>
    </row>
    <row r="50" spans="2:17" x14ac:dyDescent="0.25">
      <c r="B50" s="52" t="s">
        <v>65</v>
      </c>
      <c r="C50" s="52" t="s">
        <v>275</v>
      </c>
      <c r="D50" s="52" t="s">
        <v>198</v>
      </c>
      <c r="E50" s="125">
        <v>0.84630000000000005</v>
      </c>
      <c r="F50" s="125">
        <v>1.4151</v>
      </c>
      <c r="G50" s="125">
        <v>0.84630000000000005</v>
      </c>
      <c r="H50" s="97"/>
      <c r="J50" s="125">
        <v>0.84630000000000005</v>
      </c>
      <c r="K50" s="125">
        <v>0.58089999999999997</v>
      </c>
      <c r="L50" s="125">
        <v>0.58089999999999997</v>
      </c>
      <c r="O50" s="125">
        <v>1.4151</v>
      </c>
      <c r="P50" s="125">
        <v>0.58089999999999997</v>
      </c>
      <c r="Q50" s="125">
        <v>0.58089999999999997</v>
      </c>
    </row>
    <row r="51" spans="2:17" x14ac:dyDescent="0.25">
      <c r="B51" s="52" t="s">
        <v>242</v>
      </c>
      <c r="C51" s="52" t="s">
        <v>328</v>
      </c>
      <c r="D51" s="52" t="s">
        <v>198</v>
      </c>
      <c r="E51" s="125">
        <v>0.96479999999999999</v>
      </c>
      <c r="F51" s="125">
        <v>0.94059999999999999</v>
      </c>
      <c r="G51" s="125">
        <v>0.94059999999999999</v>
      </c>
      <c r="H51" s="97"/>
      <c r="J51" s="125">
        <v>0.96479999999999999</v>
      </c>
      <c r="K51" s="125">
        <v>0.99439999999999995</v>
      </c>
      <c r="L51" s="125">
        <v>0.96479999999999999</v>
      </c>
      <c r="O51" s="125">
        <v>0.94059999999999999</v>
      </c>
      <c r="P51" s="125">
        <v>0.99439999999999995</v>
      </c>
      <c r="Q51" s="125">
        <v>0.94059999999999999</v>
      </c>
    </row>
    <row r="52" spans="2:17" x14ac:dyDescent="0.25">
      <c r="B52" s="52" t="s">
        <v>173</v>
      </c>
      <c r="C52" s="52" t="s">
        <v>213</v>
      </c>
      <c r="D52" s="52" t="s">
        <v>196</v>
      </c>
      <c r="E52" s="125">
        <v>0</v>
      </c>
      <c r="F52" s="125">
        <v>0</v>
      </c>
      <c r="G52" s="125">
        <v>0</v>
      </c>
      <c r="H52" s="97"/>
      <c r="J52" s="125">
        <v>0</v>
      </c>
      <c r="K52" s="125">
        <v>6.9400000000000003E-2</v>
      </c>
      <c r="L52" s="125">
        <v>0</v>
      </c>
      <c r="O52" s="125">
        <v>0</v>
      </c>
      <c r="P52" s="125">
        <v>6.9400000000000003E-2</v>
      </c>
      <c r="Q52" s="125">
        <v>0</v>
      </c>
    </row>
    <row r="53" spans="2:17" x14ac:dyDescent="0.25">
      <c r="B53" s="52" t="s">
        <v>82</v>
      </c>
      <c r="C53" s="52" t="s">
        <v>350</v>
      </c>
      <c r="D53" s="52" t="s">
        <v>198</v>
      </c>
      <c r="E53" s="125">
        <v>0.13350000000000001</v>
      </c>
      <c r="F53" s="125">
        <v>0.13639999999999999</v>
      </c>
      <c r="G53" s="125">
        <v>0.13350000000000001</v>
      </c>
      <c r="H53" s="97"/>
      <c r="J53" s="125">
        <v>0.13350000000000001</v>
      </c>
      <c r="K53" s="125">
        <v>0.1246</v>
      </c>
      <c r="L53" s="125">
        <v>0.1246</v>
      </c>
      <c r="O53" s="125">
        <v>0.13639999999999999</v>
      </c>
      <c r="P53" s="125">
        <v>0.1246</v>
      </c>
      <c r="Q53" s="125">
        <v>0.1246</v>
      </c>
    </row>
    <row r="54" spans="2:17" x14ac:dyDescent="0.25">
      <c r="B54" s="52" t="s">
        <v>77</v>
      </c>
      <c r="C54" s="52" t="s">
        <v>318</v>
      </c>
      <c r="D54" s="52" t="s">
        <v>198</v>
      </c>
      <c r="E54" s="125">
        <v>0.435</v>
      </c>
      <c r="F54" s="125">
        <v>0.4007</v>
      </c>
      <c r="G54" s="125">
        <v>0.4007</v>
      </c>
      <c r="H54" s="97"/>
      <c r="J54" s="125">
        <v>0.435</v>
      </c>
      <c r="K54" s="125">
        <v>0.30859999999999999</v>
      </c>
      <c r="L54" s="125">
        <v>0.30859999999999999</v>
      </c>
      <c r="O54" s="125">
        <v>0.4007</v>
      </c>
      <c r="P54" s="125">
        <v>0.30859999999999999</v>
      </c>
      <c r="Q54" s="125">
        <v>0.30859999999999999</v>
      </c>
    </row>
    <row r="55" spans="2:17" x14ac:dyDescent="0.25">
      <c r="B55" s="52" t="s">
        <v>341</v>
      </c>
      <c r="C55" s="52" t="s">
        <v>342</v>
      </c>
      <c r="D55" s="52" t="s">
        <v>198</v>
      </c>
      <c r="E55" s="125">
        <v>0.48849999999999999</v>
      </c>
      <c r="F55" s="125">
        <v>0.50829999999999997</v>
      </c>
      <c r="G55" s="125">
        <v>0.48849999999999999</v>
      </c>
      <c r="H55" s="97"/>
      <c r="J55" s="125">
        <v>0.48849999999999999</v>
      </c>
      <c r="K55" s="125">
        <v>0.46779999999999999</v>
      </c>
      <c r="L55" s="125">
        <v>0.46779999999999999</v>
      </c>
      <c r="O55" s="125">
        <v>0.50829999999999997</v>
      </c>
      <c r="P55" s="125">
        <v>0.46779999999999999</v>
      </c>
      <c r="Q55" s="125">
        <v>0.46779999999999999</v>
      </c>
    </row>
    <row r="56" spans="2:17" x14ac:dyDescent="0.25">
      <c r="B56" s="52" t="s">
        <v>56</v>
      </c>
      <c r="C56" s="52" t="s">
        <v>162</v>
      </c>
      <c r="D56" s="52" t="s">
        <v>198</v>
      </c>
      <c r="E56" s="125">
        <v>0.67730000000000001</v>
      </c>
      <c r="F56" s="125">
        <v>0.66279999999999994</v>
      </c>
      <c r="G56" s="125">
        <v>0.66279999999999994</v>
      </c>
      <c r="H56" s="97"/>
      <c r="J56" s="125">
        <v>0.67730000000000001</v>
      </c>
      <c r="K56" s="125">
        <v>0.6875</v>
      </c>
      <c r="L56" s="125">
        <v>0.67730000000000001</v>
      </c>
      <c r="O56" s="125">
        <v>0.66279999999999994</v>
      </c>
      <c r="P56" s="125">
        <v>0.6875</v>
      </c>
      <c r="Q56" s="125">
        <v>0.66279999999999994</v>
      </c>
    </row>
    <row r="57" spans="2:17" x14ac:dyDescent="0.25">
      <c r="B57" s="52" t="s">
        <v>374</v>
      </c>
      <c r="C57" s="52" t="s">
        <v>393</v>
      </c>
      <c r="D57" s="52" t="s">
        <v>198</v>
      </c>
      <c r="E57" s="125">
        <v>0.95540000000000003</v>
      </c>
      <c r="F57" s="125">
        <v>2.0767000000000002</v>
      </c>
      <c r="G57" s="125">
        <v>0.95540000000000003</v>
      </c>
      <c r="H57" s="97"/>
      <c r="J57" s="125">
        <v>0.95540000000000003</v>
      </c>
      <c r="K57" s="125">
        <v>2.2191000000000001</v>
      </c>
      <c r="L57" s="125">
        <v>0.95540000000000003</v>
      </c>
      <c r="O57" s="125">
        <v>2.0767000000000002</v>
      </c>
      <c r="P57" s="125">
        <v>2.2191000000000001</v>
      </c>
      <c r="Q57" s="125">
        <v>2.0767000000000002</v>
      </c>
    </row>
    <row r="58" spans="2:17" x14ac:dyDescent="0.25">
      <c r="B58" s="52" t="s">
        <v>1</v>
      </c>
      <c r="C58" s="52" t="s">
        <v>284</v>
      </c>
      <c r="D58" s="52" t="s">
        <v>198</v>
      </c>
      <c r="E58" s="125">
        <v>4.1002000000000001</v>
      </c>
      <c r="F58" s="125">
        <v>2.1985000000000001</v>
      </c>
      <c r="G58" s="125">
        <v>2.1985000000000001</v>
      </c>
      <c r="H58" s="97"/>
      <c r="J58" s="125">
        <v>4.1002000000000001</v>
      </c>
      <c r="K58" s="125">
        <v>2.7201</v>
      </c>
      <c r="L58" s="125">
        <v>2.7201</v>
      </c>
      <c r="O58" s="125">
        <v>2.1985000000000001</v>
      </c>
      <c r="P58" s="125">
        <v>2.7201</v>
      </c>
      <c r="Q58" s="125">
        <v>2.1985000000000001</v>
      </c>
    </row>
    <row r="59" spans="2:17" x14ac:dyDescent="0.25">
      <c r="B59" s="52" t="s">
        <v>170</v>
      </c>
      <c r="C59" s="52" t="s">
        <v>214</v>
      </c>
      <c r="D59" s="52" t="s">
        <v>196</v>
      </c>
      <c r="E59" s="125">
        <v>0</v>
      </c>
      <c r="F59" s="125">
        <v>0</v>
      </c>
      <c r="G59" s="125">
        <v>0</v>
      </c>
      <c r="H59" s="97"/>
      <c r="J59" s="125">
        <v>0</v>
      </c>
      <c r="K59" s="125">
        <v>0.36180000000000001</v>
      </c>
      <c r="L59" s="125">
        <v>0</v>
      </c>
      <c r="O59" s="125">
        <v>0</v>
      </c>
      <c r="P59" s="125">
        <v>0.36180000000000001</v>
      </c>
      <c r="Q59" s="125">
        <v>0</v>
      </c>
    </row>
    <row r="60" spans="2:17" x14ac:dyDescent="0.25">
      <c r="B60" s="52" t="s">
        <v>174</v>
      </c>
      <c r="C60" s="52" t="s">
        <v>215</v>
      </c>
      <c r="D60" s="52" t="s">
        <v>196</v>
      </c>
      <c r="E60" s="125">
        <v>0</v>
      </c>
      <c r="F60" s="125">
        <v>0</v>
      </c>
      <c r="G60" s="125">
        <v>0</v>
      </c>
      <c r="H60" s="97"/>
      <c r="J60" s="125">
        <v>0</v>
      </c>
      <c r="K60" s="125">
        <v>0.14019999999999999</v>
      </c>
      <c r="L60" s="125">
        <v>0</v>
      </c>
      <c r="O60" s="125">
        <v>0</v>
      </c>
      <c r="P60" s="125">
        <v>0.14019999999999999</v>
      </c>
      <c r="Q60" s="125">
        <v>0</v>
      </c>
    </row>
    <row r="61" spans="2:17" x14ac:dyDescent="0.25">
      <c r="B61" s="52" t="s">
        <v>228</v>
      </c>
      <c r="C61" s="52" t="s">
        <v>229</v>
      </c>
      <c r="D61" s="52" t="s">
        <v>196</v>
      </c>
      <c r="E61" s="125">
        <v>4.1829000000000001</v>
      </c>
      <c r="F61" s="125">
        <v>7.5991</v>
      </c>
      <c r="G61" s="125">
        <v>4.1829000000000001</v>
      </c>
      <c r="H61" s="97"/>
      <c r="J61" s="125">
        <v>4.1829000000000001</v>
      </c>
      <c r="K61" s="125">
        <v>6.4593999999999996</v>
      </c>
      <c r="L61" s="125">
        <v>4.1829000000000001</v>
      </c>
      <c r="O61" s="125">
        <v>7.5991</v>
      </c>
      <c r="P61" s="125">
        <v>6.4593999999999996</v>
      </c>
      <c r="Q61" s="125">
        <v>6.4593999999999996</v>
      </c>
    </row>
    <row r="62" spans="2:17" x14ac:dyDescent="0.25">
      <c r="B62" s="52" t="s">
        <v>33</v>
      </c>
      <c r="C62" s="52" t="s">
        <v>253</v>
      </c>
      <c r="D62" s="52" t="s">
        <v>198</v>
      </c>
      <c r="E62" s="125">
        <v>0.91420000000000001</v>
      </c>
      <c r="F62" s="125">
        <v>1.7136</v>
      </c>
      <c r="G62" s="125">
        <v>0.91420000000000001</v>
      </c>
      <c r="H62" s="97"/>
      <c r="J62" s="125">
        <v>0.91420000000000001</v>
      </c>
      <c r="K62" s="125">
        <v>0.44330000000000003</v>
      </c>
      <c r="L62" s="125">
        <v>0.44330000000000003</v>
      </c>
      <c r="O62" s="125">
        <v>1.7136</v>
      </c>
      <c r="P62" s="125">
        <v>0.44330000000000003</v>
      </c>
      <c r="Q62" s="125">
        <v>0.44330000000000003</v>
      </c>
    </row>
    <row r="63" spans="2:17" x14ac:dyDescent="0.25">
      <c r="B63" s="52" t="s">
        <v>76</v>
      </c>
      <c r="C63" s="52" t="s">
        <v>329</v>
      </c>
      <c r="D63" s="52" t="s">
        <v>198</v>
      </c>
      <c r="E63" s="125">
        <v>0.65580000000000005</v>
      </c>
      <c r="F63" s="125">
        <v>0.56369999999999998</v>
      </c>
      <c r="G63" s="125">
        <v>0.56369999999999998</v>
      </c>
      <c r="H63" s="97"/>
      <c r="J63" s="125">
        <v>0.65580000000000005</v>
      </c>
      <c r="K63" s="125">
        <v>0.46450000000000002</v>
      </c>
      <c r="L63" s="125">
        <v>0.46450000000000002</v>
      </c>
      <c r="O63" s="125">
        <v>0.56369999999999998</v>
      </c>
      <c r="P63" s="125">
        <v>0.46450000000000002</v>
      </c>
      <c r="Q63" s="125">
        <v>0.46450000000000002</v>
      </c>
    </row>
    <row r="64" spans="2:17" x14ac:dyDescent="0.25">
      <c r="B64" s="52" t="s">
        <v>98</v>
      </c>
      <c r="C64" s="52" t="s">
        <v>282</v>
      </c>
      <c r="D64" s="52" t="s">
        <v>198</v>
      </c>
      <c r="E64" s="125">
        <v>0.40379999999999999</v>
      </c>
      <c r="F64" s="125">
        <v>0</v>
      </c>
      <c r="G64" s="125">
        <v>0</v>
      </c>
      <c r="H64" s="97"/>
      <c r="J64" s="125">
        <v>0.40379999999999999</v>
      </c>
      <c r="K64" s="125">
        <v>7.5300000000000006E-2</v>
      </c>
      <c r="L64" s="125">
        <v>7.5300000000000006E-2</v>
      </c>
      <c r="O64" s="125">
        <v>0</v>
      </c>
      <c r="P64" s="125">
        <v>7.5300000000000006E-2</v>
      </c>
      <c r="Q64" s="125">
        <v>0</v>
      </c>
    </row>
    <row r="65" spans="2:17" x14ac:dyDescent="0.25">
      <c r="B65" s="52" t="s">
        <v>321</v>
      </c>
      <c r="C65" s="52" t="s">
        <v>281</v>
      </c>
      <c r="D65" s="52" t="s">
        <v>198</v>
      </c>
      <c r="E65" s="125">
        <v>0</v>
      </c>
      <c r="F65" s="125">
        <v>1.9088000000000001</v>
      </c>
      <c r="G65" s="125">
        <v>0</v>
      </c>
      <c r="H65" s="97"/>
      <c r="J65" s="125">
        <v>0</v>
      </c>
      <c r="K65" s="125">
        <v>2.1783000000000001</v>
      </c>
      <c r="L65" s="125">
        <v>0</v>
      </c>
      <c r="O65" s="125">
        <v>1.9088000000000001</v>
      </c>
      <c r="P65" s="125">
        <v>2.1783000000000001</v>
      </c>
      <c r="Q65" s="125">
        <v>1.9088000000000001</v>
      </c>
    </row>
    <row r="66" spans="2:17" x14ac:dyDescent="0.25">
      <c r="B66" s="52" t="s">
        <v>343</v>
      </c>
      <c r="C66" s="52" t="s">
        <v>344</v>
      </c>
      <c r="D66" s="52" t="s">
        <v>198</v>
      </c>
      <c r="E66" s="125">
        <v>2.3900000000000001E-2</v>
      </c>
      <c r="F66" s="125">
        <v>2.5499999999999998E-2</v>
      </c>
      <c r="G66" s="125">
        <v>2.3900000000000001E-2</v>
      </c>
      <c r="H66" s="97"/>
      <c r="J66" s="125">
        <v>2.3900000000000001E-2</v>
      </c>
      <c r="K66" s="125">
        <v>2.3099999999999999E-2</v>
      </c>
      <c r="L66" s="125">
        <v>2.3099999999999999E-2</v>
      </c>
      <c r="O66" s="125">
        <v>2.5499999999999998E-2</v>
      </c>
      <c r="P66" s="125">
        <v>2.3099999999999999E-2</v>
      </c>
      <c r="Q66" s="125">
        <v>2.3099999999999999E-2</v>
      </c>
    </row>
    <row r="67" spans="2:17" x14ac:dyDescent="0.25">
      <c r="B67" s="52" t="s">
        <v>357</v>
      </c>
      <c r="C67" s="52" t="s">
        <v>358</v>
      </c>
      <c r="D67" s="52" t="s">
        <v>198</v>
      </c>
      <c r="E67" s="125">
        <v>4.6199999999999998E-2</v>
      </c>
      <c r="F67" s="125">
        <v>4.8800000000000003E-2</v>
      </c>
      <c r="G67" s="125">
        <v>4.6199999999999998E-2</v>
      </c>
      <c r="H67" s="97"/>
      <c r="J67" s="125">
        <v>4.6199999999999998E-2</v>
      </c>
      <c r="K67" s="125">
        <v>4.48E-2</v>
      </c>
      <c r="L67" s="125">
        <v>4.48E-2</v>
      </c>
      <c r="O67" s="125">
        <v>4.8800000000000003E-2</v>
      </c>
      <c r="P67" s="125">
        <v>4.48E-2</v>
      </c>
      <c r="Q67" s="125">
        <v>4.48E-2</v>
      </c>
    </row>
    <row r="68" spans="2:17" x14ac:dyDescent="0.25">
      <c r="B68" s="52" t="s">
        <v>45</v>
      </c>
      <c r="C68" s="52" t="s">
        <v>248</v>
      </c>
      <c r="D68" s="52" t="s">
        <v>198</v>
      </c>
      <c r="E68" s="125">
        <v>0</v>
      </c>
      <c r="F68" s="125">
        <v>0.53690000000000004</v>
      </c>
      <c r="G68" s="125">
        <v>0</v>
      </c>
      <c r="H68" s="97"/>
      <c r="J68" s="125">
        <v>0</v>
      </c>
      <c r="K68" s="125">
        <v>0.93469999999999998</v>
      </c>
      <c r="L68" s="125">
        <v>0</v>
      </c>
      <c r="O68" s="125">
        <v>0.53690000000000004</v>
      </c>
      <c r="P68" s="125">
        <v>0.93469999999999998</v>
      </c>
      <c r="Q68" s="125">
        <v>0.53690000000000004</v>
      </c>
    </row>
    <row r="69" spans="2:17" x14ac:dyDescent="0.25">
      <c r="B69" s="52" t="s">
        <v>267</v>
      </c>
      <c r="C69" s="52" t="s">
        <v>268</v>
      </c>
      <c r="D69" s="52" t="s">
        <v>198</v>
      </c>
      <c r="E69" s="125">
        <v>0</v>
      </c>
      <c r="F69" s="125">
        <v>0</v>
      </c>
      <c r="G69" s="125">
        <v>0</v>
      </c>
      <c r="H69" s="97"/>
      <c r="J69" s="125">
        <v>0</v>
      </c>
      <c r="K69" s="125">
        <v>0.44290000000000002</v>
      </c>
      <c r="L69" s="125">
        <v>0</v>
      </c>
      <c r="O69" s="125">
        <v>0</v>
      </c>
      <c r="P69" s="125">
        <v>0.44290000000000002</v>
      </c>
      <c r="Q69" s="125">
        <v>0</v>
      </c>
    </row>
    <row r="70" spans="2:17" x14ac:dyDescent="0.25">
      <c r="B70" s="52" t="s">
        <v>2</v>
      </c>
      <c r="C70" s="52" t="s">
        <v>205</v>
      </c>
      <c r="D70" s="52" t="s">
        <v>198</v>
      </c>
      <c r="E70" s="125">
        <v>3.2513999999999998</v>
      </c>
      <c r="F70" s="125">
        <v>3.6467000000000001</v>
      </c>
      <c r="G70" s="125">
        <v>3.2513999999999998</v>
      </c>
      <c r="H70" s="97"/>
      <c r="J70" s="125">
        <v>3.2513999999999998</v>
      </c>
      <c r="K70" s="125">
        <v>3.3071999999999999</v>
      </c>
      <c r="L70" s="125">
        <v>3.2513999999999998</v>
      </c>
      <c r="O70" s="125">
        <v>3.6467000000000001</v>
      </c>
      <c r="P70" s="125">
        <v>3.3071999999999999</v>
      </c>
      <c r="Q70" s="125">
        <v>3.3071999999999999</v>
      </c>
    </row>
    <row r="71" spans="2:17" x14ac:dyDescent="0.25">
      <c r="B71" s="52" t="s">
        <v>0</v>
      </c>
      <c r="C71" s="52" t="s">
        <v>302</v>
      </c>
      <c r="D71" s="52" t="s">
        <v>198</v>
      </c>
      <c r="E71" s="125">
        <v>0.62460000000000004</v>
      </c>
      <c r="F71" s="125">
        <v>0</v>
      </c>
      <c r="G71" s="125">
        <v>0</v>
      </c>
      <c r="H71" s="97"/>
      <c r="J71" s="125">
        <v>0.62460000000000004</v>
      </c>
      <c r="K71" s="125">
        <v>0</v>
      </c>
      <c r="L71" s="125">
        <v>0</v>
      </c>
      <c r="O71" s="125">
        <v>0</v>
      </c>
      <c r="P71" s="125">
        <v>0</v>
      </c>
      <c r="Q71" s="125">
        <v>0</v>
      </c>
    </row>
    <row r="72" spans="2:17" x14ac:dyDescent="0.25">
      <c r="B72" s="52" t="s">
        <v>6</v>
      </c>
      <c r="C72" s="52" t="s">
        <v>245</v>
      </c>
      <c r="D72" s="52" t="s">
        <v>198</v>
      </c>
      <c r="E72" s="125">
        <v>0</v>
      </c>
      <c r="F72" s="125">
        <v>0</v>
      </c>
      <c r="G72" s="125">
        <v>0</v>
      </c>
      <c r="H72" s="97"/>
      <c r="J72" s="125">
        <v>0</v>
      </c>
      <c r="K72" s="125">
        <v>0.4546</v>
      </c>
      <c r="L72" s="125">
        <v>0</v>
      </c>
      <c r="O72" s="125">
        <v>0</v>
      </c>
      <c r="P72" s="125">
        <v>0.4546</v>
      </c>
      <c r="Q72" s="125">
        <v>0</v>
      </c>
    </row>
    <row r="73" spans="2:17" x14ac:dyDescent="0.25">
      <c r="B73" s="52" t="s">
        <v>74</v>
      </c>
      <c r="C73" s="52" t="s">
        <v>278</v>
      </c>
      <c r="D73" s="52" t="s">
        <v>198</v>
      </c>
      <c r="E73" s="125">
        <v>0.31900000000000001</v>
      </c>
      <c r="F73" s="125">
        <v>0</v>
      </c>
      <c r="G73" s="125">
        <v>0</v>
      </c>
      <c r="H73" s="97"/>
      <c r="J73" s="125">
        <v>0.31900000000000001</v>
      </c>
      <c r="K73" s="125">
        <v>0.36969999999999997</v>
      </c>
      <c r="L73" s="125">
        <v>0.31900000000000001</v>
      </c>
      <c r="O73" s="125">
        <v>0</v>
      </c>
      <c r="P73" s="125">
        <v>0.36969999999999997</v>
      </c>
      <c r="Q73" s="125">
        <v>0</v>
      </c>
    </row>
    <row r="74" spans="2:17" x14ac:dyDescent="0.25">
      <c r="B74" s="52" t="s">
        <v>70</v>
      </c>
      <c r="C74" s="52" t="s">
        <v>314</v>
      </c>
      <c r="D74" s="52" t="s">
        <v>198</v>
      </c>
      <c r="E74" s="125">
        <v>0</v>
      </c>
      <c r="F74" s="125">
        <v>0.39789999999999998</v>
      </c>
      <c r="G74" s="125">
        <v>0</v>
      </c>
      <c r="H74" s="97"/>
      <c r="J74" s="125">
        <v>0</v>
      </c>
      <c r="K74" s="125">
        <v>0</v>
      </c>
      <c r="L74" s="125">
        <v>0</v>
      </c>
      <c r="O74" s="125">
        <v>0.39789999999999998</v>
      </c>
      <c r="P74" s="125">
        <v>0</v>
      </c>
      <c r="Q74" s="125">
        <v>0</v>
      </c>
    </row>
    <row r="75" spans="2:17" x14ac:dyDescent="0.25">
      <c r="B75" s="52" t="s">
        <v>36</v>
      </c>
      <c r="C75" s="52" t="s">
        <v>299</v>
      </c>
      <c r="D75" s="52" t="s">
        <v>198</v>
      </c>
      <c r="E75" s="125">
        <v>0.23039999999999999</v>
      </c>
      <c r="F75" s="125">
        <v>0</v>
      </c>
      <c r="G75" s="125">
        <v>0</v>
      </c>
      <c r="H75" s="97"/>
      <c r="J75" s="125">
        <v>0.23039999999999999</v>
      </c>
      <c r="K75" s="125">
        <v>0</v>
      </c>
      <c r="L75" s="125">
        <v>0</v>
      </c>
      <c r="O75" s="125">
        <v>0</v>
      </c>
      <c r="P75" s="125">
        <v>0</v>
      </c>
      <c r="Q75" s="125">
        <v>0</v>
      </c>
    </row>
    <row r="76" spans="2:17" x14ac:dyDescent="0.25">
      <c r="B76" s="52" t="s">
        <v>20</v>
      </c>
      <c r="C76" s="52" t="s">
        <v>276</v>
      </c>
      <c r="D76" s="52" t="s">
        <v>198</v>
      </c>
      <c r="E76" s="125">
        <v>1.6196999999999999</v>
      </c>
      <c r="F76" s="125">
        <v>1.1988000000000001</v>
      </c>
      <c r="G76" s="125">
        <v>1.1988000000000001</v>
      </c>
      <c r="H76" s="97"/>
      <c r="J76" s="125">
        <v>1.6196999999999999</v>
      </c>
      <c r="K76" s="125">
        <v>1.5383</v>
      </c>
      <c r="L76" s="125">
        <v>1.5383</v>
      </c>
      <c r="O76" s="125">
        <v>1.1988000000000001</v>
      </c>
      <c r="P76" s="125">
        <v>1.5383</v>
      </c>
      <c r="Q76" s="125">
        <v>1.1988000000000001</v>
      </c>
    </row>
    <row r="77" spans="2:17" x14ac:dyDescent="0.25">
      <c r="B77" s="52" t="s">
        <v>90</v>
      </c>
      <c r="C77" s="52" t="s">
        <v>279</v>
      </c>
      <c r="D77" s="52" t="s">
        <v>198</v>
      </c>
      <c r="E77" s="125">
        <v>1.2084999999999999</v>
      </c>
      <c r="F77" s="125">
        <v>0.63570000000000004</v>
      </c>
      <c r="G77" s="125">
        <v>0.63570000000000004</v>
      </c>
      <c r="H77" s="97"/>
      <c r="J77" s="125">
        <v>1.2084999999999999</v>
      </c>
      <c r="K77" s="125">
        <v>1.1528</v>
      </c>
      <c r="L77" s="125">
        <v>1.1528</v>
      </c>
      <c r="O77" s="125">
        <v>0.63570000000000004</v>
      </c>
      <c r="P77" s="125">
        <v>1.1528</v>
      </c>
      <c r="Q77" s="125">
        <v>0.63570000000000004</v>
      </c>
    </row>
    <row r="78" spans="2:17" x14ac:dyDescent="0.25">
      <c r="B78" s="52" t="s">
        <v>336</v>
      </c>
      <c r="C78" s="52" t="s">
        <v>334</v>
      </c>
      <c r="D78" s="52" t="s">
        <v>326</v>
      </c>
      <c r="E78" s="125">
        <v>1.7500000000000002E-2</v>
      </c>
      <c r="F78" s="125">
        <v>1.0500000000000001E-2</v>
      </c>
      <c r="G78" s="125">
        <v>1.0500000000000001E-2</v>
      </c>
      <c r="H78" s="97"/>
      <c r="J78" s="125">
        <v>1.7500000000000002E-2</v>
      </c>
      <c r="K78" s="125">
        <v>1.9400000000000001E-2</v>
      </c>
      <c r="L78" s="125">
        <v>1.7500000000000002E-2</v>
      </c>
      <c r="O78" s="125">
        <v>1.0500000000000001E-2</v>
      </c>
      <c r="P78" s="125">
        <v>1.9400000000000001E-2</v>
      </c>
      <c r="Q78" s="125">
        <v>1.0500000000000001E-2</v>
      </c>
    </row>
    <row r="79" spans="2:17" x14ac:dyDescent="0.25">
      <c r="B79" s="52" t="s">
        <v>260</v>
      </c>
      <c r="C79" s="52" t="s">
        <v>261</v>
      </c>
      <c r="D79" s="52" t="s">
        <v>196</v>
      </c>
      <c r="E79" s="125">
        <v>0</v>
      </c>
      <c r="F79" s="125">
        <v>3.7018</v>
      </c>
      <c r="G79" s="125">
        <v>0</v>
      </c>
      <c r="H79" s="97"/>
      <c r="J79" s="125">
        <v>0</v>
      </c>
      <c r="K79" s="125">
        <v>0</v>
      </c>
      <c r="L79" s="125">
        <v>0</v>
      </c>
      <c r="O79" s="125">
        <v>3.7018</v>
      </c>
      <c r="P79" s="125">
        <v>0</v>
      </c>
      <c r="Q79" s="125">
        <v>0</v>
      </c>
    </row>
    <row r="80" spans="2:17" x14ac:dyDescent="0.25">
      <c r="B80" s="52" t="s">
        <v>63</v>
      </c>
      <c r="C80" s="52" t="s">
        <v>312</v>
      </c>
      <c r="D80" s="52" t="s">
        <v>198</v>
      </c>
      <c r="E80" s="125">
        <v>0.20200000000000001</v>
      </c>
      <c r="F80" s="125">
        <v>0.1633</v>
      </c>
      <c r="G80" s="125">
        <v>0.1633</v>
      </c>
      <c r="H80" s="97"/>
      <c r="J80" s="125">
        <v>0.20200000000000001</v>
      </c>
      <c r="K80" s="125">
        <v>0</v>
      </c>
      <c r="L80" s="125">
        <v>0</v>
      </c>
      <c r="O80" s="125">
        <v>0.1633</v>
      </c>
      <c r="P80" s="125">
        <v>0</v>
      </c>
      <c r="Q80" s="125">
        <v>0</v>
      </c>
    </row>
    <row r="81" spans="2:17" x14ac:dyDescent="0.25">
      <c r="B81" s="52" t="s">
        <v>5</v>
      </c>
      <c r="C81" s="52" t="s">
        <v>309</v>
      </c>
      <c r="D81" s="52" t="s">
        <v>198</v>
      </c>
      <c r="E81" s="125">
        <v>0</v>
      </c>
      <c r="F81" s="125">
        <v>0</v>
      </c>
      <c r="G81" s="125">
        <v>0</v>
      </c>
      <c r="H81" s="97"/>
      <c r="J81" s="125">
        <v>0</v>
      </c>
      <c r="K81" s="125">
        <v>0.79059999999999997</v>
      </c>
      <c r="L81" s="125">
        <v>0</v>
      </c>
      <c r="O81" s="125">
        <v>0</v>
      </c>
      <c r="P81" s="125">
        <v>0.79059999999999997</v>
      </c>
      <c r="Q81" s="125">
        <v>0</v>
      </c>
    </row>
    <row r="82" spans="2:17" x14ac:dyDescent="0.25">
      <c r="B82" s="52" t="s">
        <v>79</v>
      </c>
      <c r="C82" s="52" t="s">
        <v>269</v>
      </c>
      <c r="D82" s="52" t="s">
        <v>198</v>
      </c>
      <c r="E82" s="125">
        <v>0.82450000000000001</v>
      </c>
      <c r="F82" s="125">
        <v>0</v>
      </c>
      <c r="G82" s="125">
        <v>0</v>
      </c>
      <c r="H82" s="97"/>
      <c r="J82" s="125">
        <v>0.82450000000000001</v>
      </c>
      <c r="K82" s="125">
        <v>0</v>
      </c>
      <c r="L82" s="125">
        <v>0</v>
      </c>
      <c r="O82" s="125">
        <v>0</v>
      </c>
      <c r="P82" s="125">
        <v>0</v>
      </c>
      <c r="Q82" s="125">
        <v>0</v>
      </c>
    </row>
    <row r="83" spans="2:17" x14ac:dyDescent="0.25">
      <c r="B83" s="52" t="s">
        <v>75</v>
      </c>
      <c r="C83" s="52" t="s">
        <v>301</v>
      </c>
      <c r="D83" s="52" t="s">
        <v>198</v>
      </c>
      <c r="E83" s="125">
        <v>0.53169999999999995</v>
      </c>
      <c r="F83" s="125">
        <v>0.45279999999999998</v>
      </c>
      <c r="G83" s="125">
        <v>0.45279999999999998</v>
      </c>
      <c r="H83" s="97"/>
      <c r="J83" s="125">
        <v>0.53169999999999995</v>
      </c>
      <c r="K83" s="125">
        <v>0.36359999999999998</v>
      </c>
      <c r="L83" s="125">
        <v>0.36359999999999998</v>
      </c>
      <c r="O83" s="125">
        <v>0.45279999999999998</v>
      </c>
      <c r="P83" s="125">
        <v>0.36359999999999998</v>
      </c>
      <c r="Q83" s="125">
        <v>0.36359999999999998</v>
      </c>
    </row>
    <row r="84" spans="2:17" x14ac:dyDescent="0.25">
      <c r="B84" s="52" t="s">
        <v>24</v>
      </c>
      <c r="C84" s="52" t="s">
        <v>330</v>
      </c>
      <c r="D84" s="52" t="s">
        <v>198</v>
      </c>
      <c r="E84" s="125">
        <v>0.83599999999999997</v>
      </c>
      <c r="F84" s="125">
        <v>0.96819999999999995</v>
      </c>
      <c r="G84" s="125">
        <v>0.83599999999999997</v>
      </c>
      <c r="H84" s="97"/>
      <c r="J84" s="125">
        <v>0.83599999999999997</v>
      </c>
      <c r="K84" s="125">
        <v>0.72950000000000004</v>
      </c>
      <c r="L84" s="125">
        <v>0.72950000000000004</v>
      </c>
      <c r="O84" s="125">
        <v>0.96819999999999995</v>
      </c>
      <c r="P84" s="125">
        <v>0.72950000000000004</v>
      </c>
      <c r="Q84" s="125">
        <v>0.72950000000000004</v>
      </c>
    </row>
    <row r="85" spans="2:17" x14ac:dyDescent="0.25">
      <c r="B85" s="52" t="s">
        <v>313</v>
      </c>
      <c r="C85" s="52" t="s">
        <v>96</v>
      </c>
      <c r="D85" s="52" t="s">
        <v>198</v>
      </c>
      <c r="E85" s="125">
        <v>1.012</v>
      </c>
      <c r="F85" s="125">
        <v>0</v>
      </c>
      <c r="G85" s="125">
        <v>0</v>
      </c>
      <c r="H85" s="97"/>
      <c r="J85" s="125">
        <v>1.012</v>
      </c>
      <c r="K85" s="125">
        <v>0</v>
      </c>
      <c r="L85" s="125">
        <v>0</v>
      </c>
      <c r="O85" s="125">
        <v>0</v>
      </c>
      <c r="P85" s="125">
        <v>0</v>
      </c>
      <c r="Q85" s="125">
        <v>0</v>
      </c>
    </row>
    <row r="86" spans="2:17" x14ac:dyDescent="0.25">
      <c r="B86" s="52" t="s">
        <v>55</v>
      </c>
      <c r="C86" s="52" t="s">
        <v>259</v>
      </c>
      <c r="D86" s="52" t="s">
        <v>198</v>
      </c>
      <c r="E86" s="125">
        <v>1.1165</v>
      </c>
      <c r="F86" s="125">
        <v>1.2344999999999999</v>
      </c>
      <c r="G86" s="125">
        <v>1.1165</v>
      </c>
      <c r="H86" s="97"/>
      <c r="J86" s="125">
        <v>1.1165</v>
      </c>
      <c r="K86" s="125">
        <v>1.1431</v>
      </c>
      <c r="L86" s="125">
        <v>1.1165</v>
      </c>
      <c r="O86" s="125">
        <v>1.2344999999999999</v>
      </c>
      <c r="P86" s="125">
        <v>1.1431</v>
      </c>
      <c r="Q86" s="125">
        <v>1.1431</v>
      </c>
    </row>
    <row r="87" spans="2:17" x14ac:dyDescent="0.25">
      <c r="B87" s="52" t="s">
        <v>84</v>
      </c>
      <c r="C87" s="52" t="s">
        <v>310</v>
      </c>
      <c r="D87" s="52" t="s">
        <v>198</v>
      </c>
      <c r="E87" s="125">
        <v>0</v>
      </c>
      <c r="F87" s="125">
        <v>0</v>
      </c>
      <c r="G87" s="125">
        <v>0</v>
      </c>
      <c r="H87" s="97"/>
      <c r="J87" s="125">
        <v>0</v>
      </c>
      <c r="K87" s="125">
        <v>0.61819999999999997</v>
      </c>
      <c r="L87" s="125">
        <v>0</v>
      </c>
      <c r="O87" s="125">
        <v>0</v>
      </c>
      <c r="P87" s="125">
        <v>0.61819999999999997</v>
      </c>
      <c r="Q87" s="125">
        <v>0</v>
      </c>
    </row>
    <row r="88" spans="2:17" x14ac:dyDescent="0.25">
      <c r="B88" s="52" t="s">
        <v>161</v>
      </c>
      <c r="C88" s="52" t="s">
        <v>265</v>
      </c>
      <c r="D88" s="52" t="s">
        <v>198</v>
      </c>
      <c r="E88" s="125">
        <v>0.3579</v>
      </c>
      <c r="F88" s="125">
        <v>0.37830000000000003</v>
      </c>
      <c r="G88" s="125">
        <v>0.3579</v>
      </c>
      <c r="H88" s="97"/>
      <c r="J88" s="125">
        <v>0.3579</v>
      </c>
      <c r="K88" s="125">
        <v>0.34389999999999998</v>
      </c>
      <c r="L88" s="125">
        <v>0.34389999999999998</v>
      </c>
      <c r="O88" s="125">
        <v>0.37830000000000003</v>
      </c>
      <c r="P88" s="125">
        <v>0.34389999999999998</v>
      </c>
      <c r="Q88" s="125">
        <v>0.34389999999999998</v>
      </c>
    </row>
    <row r="89" spans="2:17" x14ac:dyDescent="0.25">
      <c r="B89" s="52" t="s">
        <v>83</v>
      </c>
      <c r="C89" s="52" t="s">
        <v>304</v>
      </c>
      <c r="D89" s="52" t="s">
        <v>198</v>
      </c>
      <c r="E89" s="125">
        <v>0.49909999999999999</v>
      </c>
      <c r="F89" s="125">
        <v>0</v>
      </c>
      <c r="G89" s="125">
        <v>0</v>
      </c>
      <c r="H89" s="97"/>
      <c r="J89" s="125">
        <v>0.49909999999999999</v>
      </c>
      <c r="K89" s="125">
        <v>0</v>
      </c>
      <c r="L89" s="125">
        <v>0</v>
      </c>
      <c r="O89" s="125">
        <v>0</v>
      </c>
      <c r="P89" s="125">
        <v>0</v>
      </c>
      <c r="Q89" s="125">
        <v>0</v>
      </c>
    </row>
    <row r="90" spans="2:17" x14ac:dyDescent="0.25">
      <c r="B90" s="52" t="s">
        <v>15</v>
      </c>
      <c r="C90" s="52" t="s">
        <v>331</v>
      </c>
      <c r="D90" s="52" t="s">
        <v>198</v>
      </c>
      <c r="E90" s="125">
        <v>1.3322000000000001</v>
      </c>
      <c r="F90" s="125">
        <v>1.0508999999999999</v>
      </c>
      <c r="G90" s="125">
        <v>1.0508999999999999</v>
      </c>
      <c r="H90" s="97"/>
      <c r="J90" s="125">
        <v>1.3322000000000001</v>
      </c>
      <c r="K90" s="125">
        <v>1.1494</v>
      </c>
      <c r="L90" s="125">
        <v>1.1494</v>
      </c>
      <c r="O90" s="125">
        <v>1.0508999999999999</v>
      </c>
      <c r="P90" s="125">
        <v>1.1494</v>
      </c>
      <c r="Q90" s="125">
        <v>1.0508999999999999</v>
      </c>
    </row>
    <row r="91" spans="2:17" x14ac:dyDescent="0.25">
      <c r="B91" s="52" t="s">
        <v>28</v>
      </c>
      <c r="C91" s="52" t="s">
        <v>335</v>
      </c>
      <c r="D91" s="52" t="s">
        <v>198</v>
      </c>
      <c r="E91" s="125">
        <v>0.53820000000000001</v>
      </c>
      <c r="F91" s="125">
        <v>0.58889999999999998</v>
      </c>
      <c r="G91" s="125">
        <v>0.53820000000000001</v>
      </c>
      <c r="H91" s="97"/>
      <c r="J91" s="125">
        <v>0.53820000000000001</v>
      </c>
      <c r="K91" s="125">
        <v>0.55910000000000004</v>
      </c>
      <c r="L91" s="125">
        <v>0.53820000000000001</v>
      </c>
      <c r="O91" s="125">
        <v>0.58889999999999998</v>
      </c>
      <c r="P91" s="125">
        <v>0.55910000000000004</v>
      </c>
      <c r="Q91" s="125">
        <v>0.55910000000000004</v>
      </c>
    </row>
    <row r="92" spans="2:17" x14ac:dyDescent="0.25">
      <c r="B92" s="52" t="s">
        <v>80</v>
      </c>
      <c r="C92" s="52" t="s">
        <v>290</v>
      </c>
      <c r="D92" s="52" t="s">
        <v>198</v>
      </c>
      <c r="E92" s="125">
        <v>0.67400000000000004</v>
      </c>
      <c r="F92" s="125">
        <v>1.5770999999999999</v>
      </c>
      <c r="G92" s="125">
        <v>0.67400000000000004</v>
      </c>
      <c r="H92" s="97"/>
      <c r="J92" s="125">
        <v>0.67400000000000004</v>
      </c>
      <c r="K92" s="125">
        <v>0.37169999999999997</v>
      </c>
      <c r="L92" s="125">
        <v>0.37169999999999997</v>
      </c>
      <c r="O92" s="125">
        <v>1.5770999999999999</v>
      </c>
      <c r="P92" s="125">
        <v>0.37169999999999997</v>
      </c>
      <c r="Q92" s="125">
        <v>0.37169999999999997</v>
      </c>
    </row>
    <row r="93" spans="2:17" x14ac:dyDescent="0.25">
      <c r="B93" s="52" t="s">
        <v>108</v>
      </c>
      <c r="C93" s="52" t="s">
        <v>338</v>
      </c>
      <c r="D93" s="52" t="s">
        <v>198</v>
      </c>
      <c r="E93" s="125">
        <v>0.86280000000000001</v>
      </c>
      <c r="F93" s="125">
        <v>0.85050000000000003</v>
      </c>
      <c r="G93" s="125">
        <v>0.85050000000000003</v>
      </c>
      <c r="H93" s="97"/>
      <c r="J93" s="125">
        <v>0.86280000000000001</v>
      </c>
      <c r="K93" s="125">
        <v>0.80759999999999998</v>
      </c>
      <c r="L93" s="125">
        <v>0.80759999999999998</v>
      </c>
      <c r="O93" s="125">
        <v>0.85050000000000003</v>
      </c>
      <c r="P93" s="125">
        <v>0.80759999999999998</v>
      </c>
      <c r="Q93" s="125">
        <v>0.80759999999999998</v>
      </c>
    </row>
    <row r="94" spans="2:17" x14ac:dyDescent="0.25">
      <c r="B94" s="52" t="s">
        <v>171</v>
      </c>
      <c r="C94" s="52" t="s">
        <v>186</v>
      </c>
      <c r="D94" s="52" t="s">
        <v>198</v>
      </c>
      <c r="E94" s="125">
        <v>0.42670000000000002</v>
      </c>
      <c r="F94" s="125">
        <v>0.45290000000000002</v>
      </c>
      <c r="G94" s="125">
        <v>0.42670000000000002</v>
      </c>
      <c r="H94" s="97"/>
      <c r="J94" s="125">
        <v>0.42670000000000002</v>
      </c>
      <c r="K94" s="125">
        <v>0.41</v>
      </c>
      <c r="L94" s="125">
        <v>0.41</v>
      </c>
      <c r="O94" s="125">
        <v>0.45290000000000002</v>
      </c>
      <c r="P94" s="125">
        <v>0.41</v>
      </c>
      <c r="Q94" s="125">
        <v>0.41</v>
      </c>
    </row>
    <row r="95" spans="2:17" x14ac:dyDescent="0.25">
      <c r="B95" s="52" t="s">
        <v>9</v>
      </c>
      <c r="C95" s="52" t="s">
        <v>283</v>
      </c>
      <c r="D95" s="52" t="s">
        <v>198</v>
      </c>
      <c r="E95" s="125">
        <v>0.46410000000000001</v>
      </c>
      <c r="F95" s="125">
        <v>0.31319999999999998</v>
      </c>
      <c r="G95" s="125">
        <v>0.31319999999999998</v>
      </c>
      <c r="H95" s="97"/>
      <c r="J95" s="125">
        <v>0.46410000000000001</v>
      </c>
      <c r="K95" s="125">
        <v>0.88109999999999999</v>
      </c>
      <c r="L95" s="125">
        <v>0.46410000000000001</v>
      </c>
      <c r="O95" s="125">
        <v>0.31319999999999998</v>
      </c>
      <c r="P95" s="125">
        <v>0.88109999999999999</v>
      </c>
      <c r="Q95" s="125">
        <v>0.31319999999999998</v>
      </c>
    </row>
    <row r="96" spans="2:17" x14ac:dyDescent="0.25">
      <c r="B96" s="52" t="s">
        <v>241</v>
      </c>
      <c r="C96" s="52" t="s">
        <v>346</v>
      </c>
      <c r="D96" s="52" t="s">
        <v>198</v>
      </c>
      <c r="E96" s="125">
        <v>0.56530000000000002</v>
      </c>
      <c r="F96" s="125">
        <v>0.59509999999999996</v>
      </c>
      <c r="G96" s="125">
        <v>0.56530000000000002</v>
      </c>
      <c r="H96" s="97"/>
      <c r="J96" s="125">
        <v>0.56530000000000002</v>
      </c>
      <c r="K96" s="125">
        <v>0.54520000000000002</v>
      </c>
      <c r="L96" s="125">
        <v>0.54520000000000002</v>
      </c>
      <c r="O96" s="125">
        <v>0.59509999999999996</v>
      </c>
      <c r="P96" s="125">
        <v>0.54520000000000002</v>
      </c>
      <c r="Q96" s="125">
        <v>0.54520000000000002</v>
      </c>
    </row>
    <row r="97" spans="2:17" x14ac:dyDescent="0.25">
      <c r="B97" s="52" t="s">
        <v>42</v>
      </c>
      <c r="C97" s="52" t="s">
        <v>292</v>
      </c>
      <c r="D97" s="52" t="s">
        <v>198</v>
      </c>
      <c r="E97" s="125">
        <v>0.4158</v>
      </c>
      <c r="F97" s="125">
        <v>0.43840000000000001</v>
      </c>
      <c r="G97" s="125">
        <v>0.4158</v>
      </c>
      <c r="H97" s="97"/>
      <c r="J97" s="125">
        <v>0.4158</v>
      </c>
      <c r="K97" s="125">
        <v>0.40060000000000001</v>
      </c>
      <c r="L97" s="125">
        <v>0.40060000000000001</v>
      </c>
      <c r="O97" s="125">
        <v>0.43840000000000001</v>
      </c>
      <c r="P97" s="125">
        <v>0.40060000000000001</v>
      </c>
      <c r="Q97" s="125">
        <v>0.40060000000000001</v>
      </c>
    </row>
    <row r="98" spans="2:17" x14ac:dyDescent="0.25">
      <c r="B98" s="52" t="s">
        <v>7</v>
      </c>
      <c r="C98" s="52" t="s">
        <v>233</v>
      </c>
      <c r="D98" s="52" t="s">
        <v>198</v>
      </c>
      <c r="E98" s="125">
        <v>0.83740000000000003</v>
      </c>
      <c r="F98" s="125">
        <v>2.0158999999999998</v>
      </c>
      <c r="G98" s="125">
        <v>0.83740000000000003</v>
      </c>
      <c r="H98" s="97"/>
      <c r="J98" s="125">
        <v>0.83740000000000003</v>
      </c>
      <c r="K98" s="125">
        <v>1.4468000000000001</v>
      </c>
      <c r="L98" s="125">
        <v>0.83740000000000003</v>
      </c>
      <c r="O98" s="125">
        <v>2.0158999999999998</v>
      </c>
      <c r="P98" s="125">
        <v>1.4468000000000001</v>
      </c>
      <c r="Q98" s="125">
        <v>1.4468000000000001</v>
      </c>
    </row>
    <row r="99" spans="2:17" x14ac:dyDescent="0.25">
      <c r="B99" s="52" t="s">
        <v>67</v>
      </c>
      <c r="C99" s="52" t="s">
        <v>298</v>
      </c>
      <c r="D99" s="52" t="s">
        <v>198</v>
      </c>
      <c r="E99" s="125">
        <v>0.85809999999999997</v>
      </c>
      <c r="F99" s="125">
        <v>0</v>
      </c>
      <c r="G99" s="125">
        <v>0</v>
      </c>
      <c r="H99" s="97"/>
      <c r="J99" s="125">
        <v>0.85809999999999997</v>
      </c>
      <c r="K99" s="125">
        <v>0.443</v>
      </c>
      <c r="L99" s="125">
        <v>0.443</v>
      </c>
      <c r="O99" s="125">
        <v>0</v>
      </c>
      <c r="P99" s="125">
        <v>0.443</v>
      </c>
      <c r="Q99" s="125">
        <v>0</v>
      </c>
    </row>
    <row r="100" spans="2:17" x14ac:dyDescent="0.25">
      <c r="B100" s="52" t="s">
        <v>150</v>
      </c>
      <c r="C100" s="52" t="s">
        <v>345</v>
      </c>
      <c r="D100" s="52" t="s">
        <v>198</v>
      </c>
      <c r="E100" s="125">
        <v>0.70979999999999999</v>
      </c>
      <c r="F100" s="125">
        <v>0.74439999999999995</v>
      </c>
      <c r="G100" s="125">
        <v>0.70979999999999999</v>
      </c>
      <c r="H100" s="97"/>
      <c r="J100" s="125">
        <v>0.70979999999999999</v>
      </c>
      <c r="K100" s="125">
        <v>0.68740000000000001</v>
      </c>
      <c r="L100" s="125">
        <v>0.68740000000000001</v>
      </c>
      <c r="O100" s="125">
        <v>0.74439999999999995</v>
      </c>
      <c r="P100" s="125">
        <v>0.68740000000000001</v>
      </c>
      <c r="Q100" s="125">
        <v>0.68740000000000001</v>
      </c>
    </row>
    <row r="101" spans="2:17" x14ac:dyDescent="0.25">
      <c r="B101" s="52" t="s">
        <v>167</v>
      </c>
      <c r="C101" s="52" t="s">
        <v>166</v>
      </c>
      <c r="D101" s="52" t="s">
        <v>209</v>
      </c>
      <c r="E101" s="125">
        <v>0</v>
      </c>
      <c r="F101" s="125">
        <v>0</v>
      </c>
      <c r="G101" s="125">
        <v>0</v>
      </c>
      <c r="H101" s="97"/>
      <c r="J101" s="125">
        <v>0</v>
      </c>
      <c r="K101" s="125">
        <v>12.8527</v>
      </c>
      <c r="L101" s="125">
        <v>0</v>
      </c>
      <c r="O101" s="125">
        <v>0</v>
      </c>
      <c r="P101" s="125">
        <v>12.8527</v>
      </c>
      <c r="Q101" s="125">
        <v>0</v>
      </c>
    </row>
    <row r="102" spans="2:17" x14ac:dyDescent="0.25">
      <c r="B102" s="52" t="s">
        <v>221</v>
      </c>
      <c r="C102" s="52" t="s">
        <v>222</v>
      </c>
      <c r="D102" s="52" t="s">
        <v>209</v>
      </c>
      <c r="E102" s="125">
        <v>0</v>
      </c>
      <c r="F102" s="125">
        <v>0</v>
      </c>
      <c r="G102" s="125">
        <v>0</v>
      </c>
      <c r="H102" s="97"/>
      <c r="J102" s="125">
        <v>0</v>
      </c>
      <c r="K102" s="125">
        <v>3.1335000000000002</v>
      </c>
      <c r="L102" s="125">
        <v>0</v>
      </c>
      <c r="O102" s="125">
        <v>0</v>
      </c>
      <c r="P102" s="125">
        <v>3.1335000000000002</v>
      </c>
      <c r="Q102" s="125">
        <v>0</v>
      </c>
    </row>
    <row r="103" spans="2:17" x14ac:dyDescent="0.25">
      <c r="D103" s="31"/>
      <c r="E103" s="31"/>
      <c r="F103" s="31"/>
      <c r="G103" s="31"/>
      <c r="J103" s="31"/>
      <c r="K103" s="31"/>
      <c r="L103" s="31"/>
      <c r="O103" s="31"/>
      <c r="P103" s="31"/>
      <c r="Q103" s="31"/>
    </row>
    <row r="104" spans="2:17" x14ac:dyDescent="0.25">
      <c r="D104" s="127" t="s">
        <v>101</v>
      </c>
      <c r="E104" s="131">
        <f>SUM(E25:E103)</f>
        <v>58.117800000000003</v>
      </c>
      <c r="F104" s="131">
        <f t="shared" ref="F104:G104" si="0">SUM(F25:F103)</f>
        <v>63.565200000000004</v>
      </c>
      <c r="G104" s="131">
        <f t="shared" si="0"/>
        <v>44.925000000000004</v>
      </c>
      <c r="J104" s="131">
        <f>SUM(J25:J103)</f>
        <v>58.117800000000003</v>
      </c>
      <c r="K104" s="131">
        <f t="shared" ref="K104" si="1">SUM(K25:K103)</f>
        <v>70.650199999999984</v>
      </c>
      <c r="L104" s="131">
        <f t="shared" ref="L104" si="2">SUM(L25:L103)</f>
        <v>41.827099999999987</v>
      </c>
      <c r="O104" s="131">
        <f>SUM(O25:O103)</f>
        <v>63.565200000000004</v>
      </c>
      <c r="P104" s="131">
        <f t="shared" ref="P104" si="3">SUM(P25:P103)</f>
        <v>70.650199999999984</v>
      </c>
      <c r="Q104" s="131">
        <f t="shared" ref="Q104" si="4">SUM(Q25:Q103)</f>
        <v>45.879399999999983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8BF8F-31F9-43A5-98B2-4E769D84AA09}">
  <dimension ref="B1:Z31"/>
  <sheetViews>
    <sheetView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B1" sqref="B1:C1"/>
    </sheetView>
  </sheetViews>
  <sheetFormatPr defaultRowHeight="15" x14ac:dyDescent="0.25"/>
  <cols>
    <col min="1" max="1" width="2.85546875" customWidth="1"/>
    <col min="2" max="2" width="17.28515625" bestFit="1" customWidth="1"/>
    <col min="3" max="3" width="31.7109375" customWidth="1"/>
    <col min="4" max="4" width="32.28515625" bestFit="1" customWidth="1"/>
    <col min="5" max="7" width="16.85546875" customWidth="1"/>
    <col min="8" max="8" width="11.28515625" customWidth="1"/>
    <col min="10" max="12" width="18.42578125" customWidth="1"/>
    <col min="15" max="17" width="15.140625" customWidth="1"/>
  </cols>
  <sheetData>
    <row r="1" spans="2:26" x14ac:dyDescent="0.25">
      <c r="B1" s="126" t="s">
        <v>422</v>
      </c>
      <c r="C1" s="126" t="s">
        <v>424</v>
      </c>
    </row>
    <row r="2" spans="2:26" x14ac:dyDescent="0.25">
      <c r="E2" t="str">
        <f>E3&amp;" Vs "&amp;F3</f>
        <v>Shriram Liquid Fund Vs Shriram Money Market Fund</v>
      </c>
      <c r="J2" t="str">
        <f>J3&amp;" Vs "&amp;K3</f>
        <v>Shriram Liquid Fund Vs Shriram Overnight Fund</v>
      </c>
      <c r="O2" t="str">
        <f>O3&amp;" Vs "&amp;P3</f>
        <v>Shriram Money Market Fund Vs Shriram Overnight Fund</v>
      </c>
    </row>
    <row r="3" spans="2:26" s="124" customFormat="1" ht="45" x14ac:dyDescent="0.25">
      <c r="B3" s="82"/>
      <c r="C3" s="82"/>
      <c r="D3" s="129" t="s">
        <v>190</v>
      </c>
      <c r="E3" s="130" t="s">
        <v>250</v>
      </c>
      <c r="F3" s="130" t="s">
        <v>375</v>
      </c>
      <c r="G3" s="130" t="s">
        <v>421</v>
      </c>
      <c r="J3" s="130" t="s">
        <v>250</v>
      </c>
      <c r="K3" s="130" t="s">
        <v>191</v>
      </c>
      <c r="L3" s="130" t="s">
        <v>421</v>
      </c>
      <c r="O3" s="130" t="s">
        <v>375</v>
      </c>
      <c r="P3" s="130" t="s">
        <v>191</v>
      </c>
      <c r="Q3" s="130" t="s">
        <v>421</v>
      </c>
    </row>
    <row r="4" spans="2:26" s="126" customFormat="1" x14ac:dyDescent="0.25">
      <c r="B4" s="127" t="s">
        <v>26</v>
      </c>
      <c r="C4" s="127" t="s">
        <v>189</v>
      </c>
      <c r="D4" s="127" t="s">
        <v>190</v>
      </c>
      <c r="E4" s="120" t="s">
        <v>224</v>
      </c>
      <c r="F4" s="120" t="s">
        <v>224</v>
      </c>
      <c r="G4" s="120" t="s">
        <v>224</v>
      </c>
      <c r="H4" s="128"/>
      <c r="J4" s="120" t="s">
        <v>224</v>
      </c>
      <c r="K4" s="120" t="s">
        <v>224</v>
      </c>
      <c r="L4" s="120" t="s">
        <v>224</v>
      </c>
      <c r="O4" s="120" t="s">
        <v>224</v>
      </c>
      <c r="P4" s="120" t="s">
        <v>224</v>
      </c>
      <c r="Q4" s="120" t="s">
        <v>224</v>
      </c>
    </row>
    <row r="5" spans="2:26" x14ac:dyDescent="0.25">
      <c r="B5" s="52" t="s">
        <v>372</v>
      </c>
      <c r="C5" s="52" t="s">
        <v>373</v>
      </c>
      <c r="D5" s="52" t="s">
        <v>216</v>
      </c>
      <c r="E5" s="125">
        <v>6.7263999999999999</v>
      </c>
      <c r="F5" s="125">
        <v>0</v>
      </c>
      <c r="G5" s="125">
        <v>0</v>
      </c>
      <c r="H5" s="97"/>
      <c r="J5" s="125">
        <v>6.7263999999999999</v>
      </c>
      <c r="K5" s="125">
        <v>0</v>
      </c>
      <c r="L5" s="125">
        <v>0</v>
      </c>
      <c r="O5" s="125">
        <v>0</v>
      </c>
      <c r="P5" s="125">
        <v>0</v>
      </c>
      <c r="Q5" s="125">
        <v>0</v>
      </c>
    </row>
    <row r="6" spans="2:26" x14ac:dyDescent="0.25">
      <c r="B6" s="52" t="s">
        <v>419</v>
      </c>
      <c r="C6" s="52" t="s">
        <v>420</v>
      </c>
      <c r="D6" s="52" t="s">
        <v>216</v>
      </c>
      <c r="E6" s="125">
        <v>4.4480000000000004</v>
      </c>
      <c r="F6" s="125">
        <v>0</v>
      </c>
      <c r="G6" s="125">
        <v>0</v>
      </c>
      <c r="H6" s="97"/>
      <c r="J6" s="125">
        <v>4.4480000000000004</v>
      </c>
      <c r="K6" s="125">
        <v>0</v>
      </c>
      <c r="L6" s="125">
        <v>0</v>
      </c>
      <c r="O6" s="125">
        <v>0</v>
      </c>
      <c r="P6" s="125">
        <v>0</v>
      </c>
      <c r="Q6" s="125">
        <v>0</v>
      </c>
    </row>
    <row r="7" spans="2:26" x14ac:dyDescent="0.25">
      <c r="B7" s="52" t="s">
        <v>390</v>
      </c>
      <c r="C7" s="52" t="s">
        <v>391</v>
      </c>
      <c r="D7" s="52" t="s">
        <v>216</v>
      </c>
      <c r="E7" s="125">
        <v>0</v>
      </c>
      <c r="F7" s="125">
        <v>1.3832</v>
      </c>
      <c r="G7" s="125">
        <v>0</v>
      </c>
      <c r="H7" s="97"/>
      <c r="J7" s="125">
        <v>0</v>
      </c>
      <c r="K7" s="125">
        <v>0</v>
      </c>
      <c r="L7" s="125">
        <v>0</v>
      </c>
      <c r="O7" s="125">
        <v>1.3832</v>
      </c>
      <c r="P7" s="125">
        <v>0</v>
      </c>
      <c r="Q7" s="125">
        <v>0</v>
      </c>
      <c r="Z7" t="s">
        <v>190</v>
      </c>
    </row>
    <row r="8" spans="2:26" x14ac:dyDescent="0.25">
      <c r="B8" s="52" t="s">
        <v>366</v>
      </c>
      <c r="C8" s="52" t="s">
        <v>367</v>
      </c>
      <c r="D8" s="52" t="s">
        <v>254</v>
      </c>
      <c r="E8" s="125">
        <v>6.7310999999999996</v>
      </c>
      <c r="F8" s="125">
        <v>0</v>
      </c>
      <c r="G8" s="125">
        <v>0</v>
      </c>
      <c r="H8" s="97"/>
      <c r="J8" s="125">
        <v>6.7310999999999996</v>
      </c>
      <c r="K8" s="125">
        <v>0</v>
      </c>
      <c r="L8" s="125">
        <v>0</v>
      </c>
      <c r="O8" s="125">
        <v>0</v>
      </c>
      <c r="P8" s="125">
        <v>0</v>
      </c>
      <c r="Q8" s="125">
        <v>0</v>
      </c>
      <c r="Z8" s="122" t="s">
        <v>254</v>
      </c>
    </row>
    <row r="9" spans="2:26" x14ac:dyDescent="0.25">
      <c r="B9" s="52" t="s">
        <v>376</v>
      </c>
      <c r="C9" s="52" t="s">
        <v>377</v>
      </c>
      <c r="D9" s="52" t="s">
        <v>254</v>
      </c>
      <c r="E9" s="125">
        <v>0</v>
      </c>
      <c r="F9" s="125">
        <v>7.0664999999999996</v>
      </c>
      <c r="G9" s="125">
        <v>0</v>
      </c>
      <c r="H9" s="97"/>
      <c r="J9" s="125">
        <v>0</v>
      </c>
      <c r="K9" s="125">
        <v>0</v>
      </c>
      <c r="L9" s="125">
        <v>0</v>
      </c>
      <c r="O9" s="125">
        <v>7.0664999999999996</v>
      </c>
      <c r="P9" s="125">
        <v>0</v>
      </c>
      <c r="Q9" s="125">
        <v>0</v>
      </c>
      <c r="Z9" s="122" t="s">
        <v>255</v>
      </c>
    </row>
    <row r="10" spans="2:26" x14ac:dyDescent="0.25">
      <c r="B10" s="52" t="s">
        <v>409</v>
      </c>
      <c r="C10" s="52" t="s">
        <v>410</v>
      </c>
      <c r="D10" s="52" t="s">
        <v>255</v>
      </c>
      <c r="E10" s="125">
        <v>0</v>
      </c>
      <c r="F10" s="125">
        <v>6.7252999999999998</v>
      </c>
      <c r="G10" s="125">
        <v>0</v>
      </c>
      <c r="H10" s="97"/>
      <c r="J10" s="125">
        <v>0</v>
      </c>
      <c r="K10" s="125">
        <v>0</v>
      </c>
      <c r="L10" s="125">
        <v>0</v>
      </c>
      <c r="O10" s="125">
        <v>6.7252999999999998</v>
      </c>
      <c r="P10" s="125">
        <v>0</v>
      </c>
      <c r="Q10" s="125">
        <v>0</v>
      </c>
      <c r="Z10" s="122" t="s">
        <v>196</v>
      </c>
    </row>
    <row r="11" spans="2:26" x14ac:dyDescent="0.25">
      <c r="B11" s="52" t="s">
        <v>368</v>
      </c>
      <c r="C11" s="52" t="s">
        <v>369</v>
      </c>
      <c r="D11" s="52" t="s">
        <v>254</v>
      </c>
      <c r="E11" s="125">
        <v>6.7321</v>
      </c>
      <c r="F11" s="125">
        <v>0</v>
      </c>
      <c r="G11" s="125">
        <v>0</v>
      </c>
      <c r="H11" s="97"/>
      <c r="J11" s="125">
        <v>6.7321</v>
      </c>
      <c r="K11" s="125">
        <v>0</v>
      </c>
      <c r="L11" s="125">
        <v>0</v>
      </c>
      <c r="O11" s="125">
        <v>0</v>
      </c>
      <c r="P11" s="125">
        <v>0</v>
      </c>
      <c r="Q11" s="125">
        <v>0</v>
      </c>
      <c r="Z11" s="123" t="s">
        <v>200</v>
      </c>
    </row>
    <row r="12" spans="2:26" x14ac:dyDescent="0.25">
      <c r="B12" s="52" t="s">
        <v>399</v>
      </c>
      <c r="C12" s="52" t="s">
        <v>400</v>
      </c>
      <c r="D12" s="52" t="s">
        <v>254</v>
      </c>
      <c r="E12" s="125">
        <v>0</v>
      </c>
      <c r="F12" s="125">
        <v>6.7695999999999996</v>
      </c>
      <c r="G12" s="125">
        <v>0</v>
      </c>
      <c r="H12" s="97"/>
      <c r="J12" s="125">
        <v>0</v>
      </c>
      <c r="K12" s="125">
        <v>0</v>
      </c>
      <c r="L12" s="125">
        <v>0</v>
      </c>
      <c r="O12" s="125">
        <v>6.7695999999999996</v>
      </c>
      <c r="P12" s="125">
        <v>0</v>
      </c>
      <c r="Q12" s="125">
        <v>0</v>
      </c>
      <c r="Z12" s="123" t="s">
        <v>216</v>
      </c>
    </row>
    <row r="13" spans="2:26" x14ac:dyDescent="0.25">
      <c r="B13" s="52" t="s">
        <v>386</v>
      </c>
      <c r="C13" s="52" t="s">
        <v>387</v>
      </c>
      <c r="D13" s="52" t="s">
        <v>255</v>
      </c>
      <c r="E13" s="125">
        <v>0</v>
      </c>
      <c r="F13" s="125">
        <v>6.7563000000000004</v>
      </c>
      <c r="G13" s="125">
        <v>0</v>
      </c>
      <c r="H13" s="97"/>
      <c r="J13" s="125">
        <v>0</v>
      </c>
      <c r="K13" s="125">
        <v>0</v>
      </c>
      <c r="L13" s="125">
        <v>0</v>
      </c>
      <c r="O13" s="125">
        <v>6.7563000000000004</v>
      </c>
      <c r="P13" s="125">
        <v>0</v>
      </c>
      <c r="Q13" s="125">
        <v>0</v>
      </c>
      <c r="Z13" s="123" t="s">
        <v>192</v>
      </c>
    </row>
    <row r="14" spans="2:26" x14ac:dyDescent="0.25">
      <c r="B14" s="52" t="s">
        <v>364</v>
      </c>
      <c r="C14" s="52" t="s">
        <v>365</v>
      </c>
      <c r="D14" s="52" t="s">
        <v>254</v>
      </c>
      <c r="E14" s="125">
        <v>8.9707000000000008</v>
      </c>
      <c r="F14" s="125">
        <v>0</v>
      </c>
      <c r="G14" s="125">
        <v>0</v>
      </c>
      <c r="H14" s="97"/>
      <c r="J14" s="125">
        <v>8.9707000000000008</v>
      </c>
      <c r="K14" s="125">
        <v>0</v>
      </c>
      <c r="L14" s="125">
        <v>0</v>
      </c>
      <c r="O14" s="125">
        <v>0</v>
      </c>
      <c r="P14" s="125">
        <v>0</v>
      </c>
      <c r="Q14" s="125">
        <v>0</v>
      </c>
      <c r="Z14" s="123" t="s">
        <v>311</v>
      </c>
    </row>
    <row r="15" spans="2:26" x14ac:dyDescent="0.25">
      <c r="B15" s="52" t="s">
        <v>401</v>
      </c>
      <c r="C15" s="52" t="s">
        <v>402</v>
      </c>
      <c r="D15" s="52" t="s">
        <v>254</v>
      </c>
      <c r="E15" s="125">
        <v>0</v>
      </c>
      <c r="F15" s="125">
        <v>6.7758000000000003</v>
      </c>
      <c r="G15" s="125">
        <v>0</v>
      </c>
      <c r="H15" s="97"/>
      <c r="J15" s="125">
        <v>0</v>
      </c>
      <c r="K15" s="125">
        <v>0</v>
      </c>
      <c r="L15" s="125">
        <v>0</v>
      </c>
      <c r="O15" s="125">
        <v>6.7758000000000003</v>
      </c>
      <c r="P15" s="125">
        <v>0</v>
      </c>
      <c r="Q15" s="125">
        <v>0</v>
      </c>
      <c r="Z15" t="s">
        <v>198</v>
      </c>
    </row>
    <row r="16" spans="2:26" x14ac:dyDescent="0.25">
      <c r="B16" s="52" t="s">
        <v>397</v>
      </c>
      <c r="C16" s="52" t="s">
        <v>398</v>
      </c>
      <c r="D16" s="52" t="s">
        <v>254</v>
      </c>
      <c r="E16" s="125">
        <v>0</v>
      </c>
      <c r="F16" s="125">
        <v>6.7680999999999996</v>
      </c>
      <c r="G16" s="125">
        <v>0</v>
      </c>
      <c r="H16" s="97"/>
      <c r="J16" s="125">
        <v>0</v>
      </c>
      <c r="K16" s="125">
        <v>0</v>
      </c>
      <c r="L16" s="125">
        <v>0</v>
      </c>
      <c r="O16" s="125">
        <v>6.7680999999999996</v>
      </c>
      <c r="P16" s="125">
        <v>0</v>
      </c>
      <c r="Q16" s="125">
        <v>0</v>
      </c>
      <c r="Z16" t="s">
        <v>209</v>
      </c>
    </row>
    <row r="17" spans="2:26" x14ac:dyDescent="0.25">
      <c r="B17" s="52" t="s">
        <v>405</v>
      </c>
      <c r="C17" s="52" t="s">
        <v>406</v>
      </c>
      <c r="D17" s="52" t="s">
        <v>254</v>
      </c>
      <c r="E17" s="125">
        <v>0</v>
      </c>
      <c r="F17" s="125">
        <v>6.8326000000000002</v>
      </c>
      <c r="G17" s="125">
        <v>0</v>
      </c>
      <c r="H17" s="97"/>
      <c r="J17" s="125">
        <v>0</v>
      </c>
      <c r="K17" s="125">
        <v>0</v>
      </c>
      <c r="L17" s="125">
        <v>0</v>
      </c>
      <c r="O17" s="125">
        <v>6.8326000000000002</v>
      </c>
      <c r="P17" s="125">
        <v>0</v>
      </c>
      <c r="Q17" s="125">
        <v>0</v>
      </c>
      <c r="Z17" t="s">
        <v>195</v>
      </c>
    </row>
    <row r="18" spans="2:26" x14ac:dyDescent="0.25">
      <c r="B18" s="52" t="s">
        <v>407</v>
      </c>
      <c r="C18" s="52" t="s">
        <v>408</v>
      </c>
      <c r="D18" s="52" t="s">
        <v>255</v>
      </c>
      <c r="E18" s="125">
        <v>0</v>
      </c>
      <c r="F18" s="125">
        <v>4.0063000000000004</v>
      </c>
      <c r="G18" s="125">
        <v>0</v>
      </c>
      <c r="H18" s="97"/>
      <c r="J18" s="125">
        <v>0</v>
      </c>
      <c r="K18" s="125">
        <v>0</v>
      </c>
      <c r="L18" s="125">
        <v>0</v>
      </c>
      <c r="O18" s="125">
        <v>4.0063000000000004</v>
      </c>
      <c r="P18" s="125">
        <v>0</v>
      </c>
      <c r="Q18" s="125">
        <v>0</v>
      </c>
      <c r="Z18" t="s">
        <v>201</v>
      </c>
    </row>
    <row r="19" spans="2:26" x14ac:dyDescent="0.25">
      <c r="B19" s="52" t="s">
        <v>378</v>
      </c>
      <c r="C19" s="52" t="s">
        <v>379</v>
      </c>
      <c r="D19" s="52" t="s">
        <v>254</v>
      </c>
      <c r="E19" s="125">
        <v>0</v>
      </c>
      <c r="F19" s="125">
        <v>6.7789999999999999</v>
      </c>
      <c r="G19" s="125">
        <v>0</v>
      </c>
      <c r="H19" s="97"/>
      <c r="J19" s="125">
        <v>0</v>
      </c>
      <c r="K19" s="125">
        <v>0</v>
      </c>
      <c r="L19" s="125">
        <v>0</v>
      </c>
      <c r="O19" s="125">
        <v>6.7789999999999999</v>
      </c>
      <c r="P19" s="125">
        <v>0</v>
      </c>
      <c r="Q19" s="125">
        <v>0</v>
      </c>
      <c r="Z19" t="s">
        <v>202</v>
      </c>
    </row>
    <row r="20" spans="2:26" x14ac:dyDescent="0.25">
      <c r="B20" s="52" t="s">
        <v>380</v>
      </c>
      <c r="C20" s="52" t="s">
        <v>381</v>
      </c>
      <c r="D20" s="52" t="s">
        <v>254</v>
      </c>
      <c r="E20" s="125">
        <v>0</v>
      </c>
      <c r="F20" s="125">
        <v>7.1986999999999997</v>
      </c>
      <c r="G20" s="125">
        <v>0</v>
      </c>
      <c r="H20" s="97"/>
      <c r="J20" s="125">
        <v>0</v>
      </c>
      <c r="K20" s="125">
        <v>0</v>
      </c>
      <c r="L20" s="125">
        <v>0</v>
      </c>
      <c r="O20" s="125">
        <v>7.1986999999999997</v>
      </c>
      <c r="P20" s="125">
        <v>0</v>
      </c>
      <c r="Q20" s="125">
        <v>0</v>
      </c>
      <c r="Z20" t="s">
        <v>203</v>
      </c>
    </row>
    <row r="21" spans="2:26" x14ac:dyDescent="0.25">
      <c r="B21" s="52" t="s">
        <v>415</v>
      </c>
      <c r="C21" s="52" t="s">
        <v>416</v>
      </c>
      <c r="D21" s="52" t="s">
        <v>254</v>
      </c>
      <c r="E21" s="125">
        <v>6.6483999999999996</v>
      </c>
      <c r="F21" s="125">
        <v>0</v>
      </c>
      <c r="G21" s="125">
        <v>0</v>
      </c>
      <c r="H21" s="97"/>
      <c r="J21" s="125">
        <v>6.6483999999999996</v>
      </c>
      <c r="K21" s="125">
        <v>0</v>
      </c>
      <c r="L21" s="125">
        <v>0</v>
      </c>
      <c r="O21" s="125">
        <v>0</v>
      </c>
      <c r="P21" s="125">
        <v>0</v>
      </c>
      <c r="Q21" s="125">
        <v>0</v>
      </c>
      <c r="Z21" t="s">
        <v>194</v>
      </c>
    </row>
    <row r="22" spans="2:26" x14ac:dyDescent="0.25">
      <c r="B22" s="52" t="s">
        <v>403</v>
      </c>
      <c r="C22" s="52" t="s">
        <v>404</v>
      </c>
      <c r="D22" s="52" t="s">
        <v>254</v>
      </c>
      <c r="E22" s="125">
        <v>0</v>
      </c>
      <c r="F22" s="125">
        <v>6.7680999999999996</v>
      </c>
      <c r="G22" s="125">
        <v>0</v>
      </c>
      <c r="H22" s="97"/>
      <c r="J22" s="125">
        <v>0</v>
      </c>
      <c r="K22" s="125">
        <v>0</v>
      </c>
      <c r="L22" s="125">
        <v>0</v>
      </c>
      <c r="O22" s="125">
        <v>6.7680999999999996</v>
      </c>
      <c r="P22" s="125">
        <v>0</v>
      </c>
      <c r="Q22" s="125">
        <v>0</v>
      </c>
      <c r="Z22" t="s">
        <v>273</v>
      </c>
    </row>
    <row r="23" spans="2:26" x14ac:dyDescent="0.25">
      <c r="B23" s="52" t="s">
        <v>382</v>
      </c>
      <c r="C23" s="52" t="s">
        <v>383</v>
      </c>
      <c r="D23" s="52" t="s">
        <v>254</v>
      </c>
      <c r="E23" s="125">
        <v>0</v>
      </c>
      <c r="F23" s="125">
        <v>7.1976000000000004</v>
      </c>
      <c r="G23" s="125">
        <v>0</v>
      </c>
      <c r="H23" s="97"/>
      <c r="J23" s="125">
        <v>0</v>
      </c>
      <c r="K23" s="125">
        <v>0</v>
      </c>
      <c r="L23" s="125">
        <v>0</v>
      </c>
      <c r="O23" s="125">
        <v>7.1976000000000004</v>
      </c>
      <c r="P23" s="125">
        <v>0</v>
      </c>
      <c r="Q23" s="125">
        <v>0</v>
      </c>
      <c r="Z23" t="s">
        <v>326</v>
      </c>
    </row>
    <row r="24" spans="2:26" x14ac:dyDescent="0.25">
      <c r="B24" s="52" t="s">
        <v>413</v>
      </c>
      <c r="C24" s="52" t="s">
        <v>414</v>
      </c>
      <c r="D24" s="52" t="s">
        <v>254</v>
      </c>
      <c r="E24" s="125">
        <v>6.6417000000000002</v>
      </c>
      <c r="F24" s="125">
        <v>0</v>
      </c>
      <c r="G24" s="125">
        <v>0</v>
      </c>
      <c r="H24" s="97"/>
      <c r="J24" s="125">
        <v>6.6417000000000002</v>
      </c>
      <c r="K24" s="125">
        <v>0</v>
      </c>
      <c r="L24" s="125">
        <v>0</v>
      </c>
      <c r="O24" s="125">
        <v>0</v>
      </c>
      <c r="P24" s="125">
        <v>0</v>
      </c>
      <c r="Q24" s="125">
        <v>0</v>
      </c>
    </row>
    <row r="25" spans="2:26" x14ac:dyDescent="0.25">
      <c r="B25" s="52" t="s">
        <v>384</v>
      </c>
      <c r="C25" s="52" t="s">
        <v>385</v>
      </c>
      <c r="D25" s="52" t="s">
        <v>254</v>
      </c>
      <c r="E25" s="125">
        <v>0</v>
      </c>
      <c r="F25" s="125">
        <v>7.0707000000000004</v>
      </c>
      <c r="G25" s="125">
        <v>0</v>
      </c>
      <c r="H25" s="97"/>
      <c r="J25" s="125">
        <v>0</v>
      </c>
      <c r="K25" s="125">
        <v>0</v>
      </c>
      <c r="L25" s="125">
        <v>0</v>
      </c>
      <c r="O25" s="125">
        <v>7.0707000000000004</v>
      </c>
      <c r="P25" s="125">
        <v>0</v>
      </c>
      <c r="Q25" s="125">
        <v>0</v>
      </c>
    </row>
    <row r="26" spans="2:26" x14ac:dyDescent="0.25">
      <c r="B26" s="52" t="s">
        <v>388</v>
      </c>
      <c r="C26" s="52" t="s">
        <v>389</v>
      </c>
      <c r="D26" s="52" t="s">
        <v>255</v>
      </c>
      <c r="E26" s="125">
        <v>0</v>
      </c>
      <c r="F26" s="125">
        <v>7.2008999999999999</v>
      </c>
      <c r="G26" s="125">
        <v>0</v>
      </c>
      <c r="H26" s="97"/>
      <c r="J26" s="125">
        <v>0</v>
      </c>
      <c r="K26" s="125">
        <v>0</v>
      </c>
      <c r="L26" s="125">
        <v>0</v>
      </c>
      <c r="O26" s="125">
        <v>7.2008999999999999</v>
      </c>
      <c r="P26" s="125">
        <v>0</v>
      </c>
      <c r="Q26" s="125">
        <v>0</v>
      </c>
    </row>
    <row r="27" spans="2:26" x14ac:dyDescent="0.25">
      <c r="B27" s="52" t="s">
        <v>417</v>
      </c>
      <c r="C27" s="52" t="s">
        <v>418</v>
      </c>
      <c r="D27" s="52" t="s">
        <v>255</v>
      </c>
      <c r="E27" s="125">
        <v>4.4290000000000003</v>
      </c>
      <c r="F27" s="125">
        <v>0</v>
      </c>
      <c r="G27" s="125">
        <v>0</v>
      </c>
      <c r="H27" s="97"/>
      <c r="J27" s="125">
        <v>4.4290000000000003</v>
      </c>
      <c r="K27" s="125">
        <v>0</v>
      </c>
      <c r="L27" s="125">
        <v>0</v>
      </c>
      <c r="O27" s="125">
        <v>0</v>
      </c>
      <c r="P27" s="125">
        <v>0</v>
      </c>
      <c r="Q27" s="125">
        <v>0</v>
      </c>
    </row>
    <row r="28" spans="2:26" x14ac:dyDescent="0.25">
      <c r="B28" s="52" t="s">
        <v>370</v>
      </c>
      <c r="C28" s="52" t="s">
        <v>371</v>
      </c>
      <c r="D28" s="52" t="s">
        <v>255</v>
      </c>
      <c r="E28" s="125">
        <v>6.7275999999999998</v>
      </c>
      <c r="F28" s="125">
        <v>0</v>
      </c>
      <c r="G28" s="125">
        <v>0</v>
      </c>
      <c r="H28" s="97"/>
      <c r="J28" s="125">
        <v>6.7275999999999998</v>
      </c>
      <c r="K28" s="125">
        <v>0</v>
      </c>
      <c r="L28" s="125">
        <v>0</v>
      </c>
      <c r="O28" s="125">
        <v>0</v>
      </c>
      <c r="P28" s="125">
        <v>0</v>
      </c>
      <c r="Q28" s="125">
        <v>0</v>
      </c>
    </row>
    <row r="29" spans="2:26" x14ac:dyDescent="0.25">
      <c r="B29" s="52" t="s">
        <v>271</v>
      </c>
      <c r="C29" s="52" t="s">
        <v>272</v>
      </c>
      <c r="D29" s="52" t="s">
        <v>273</v>
      </c>
      <c r="E29" s="125">
        <v>0.1852</v>
      </c>
      <c r="F29" s="125">
        <v>0</v>
      </c>
      <c r="G29" s="125">
        <v>0</v>
      </c>
      <c r="H29" s="97"/>
      <c r="J29" s="125">
        <v>0.1852</v>
      </c>
      <c r="K29" s="125">
        <v>0</v>
      </c>
      <c r="L29" s="125">
        <v>0</v>
      </c>
      <c r="O29" s="125">
        <v>0</v>
      </c>
      <c r="P29" s="125">
        <v>0</v>
      </c>
      <c r="Q29" s="125">
        <v>0</v>
      </c>
    </row>
    <row r="30" spans="2:26" x14ac:dyDescent="0.25">
      <c r="D30" s="31"/>
      <c r="E30" s="31"/>
      <c r="F30" s="31"/>
      <c r="G30" s="31"/>
      <c r="J30" s="31"/>
      <c r="K30" s="31"/>
      <c r="L30" s="31"/>
      <c r="O30" s="31"/>
      <c r="P30" s="31"/>
      <c r="Q30" s="31"/>
    </row>
    <row r="31" spans="2:26" x14ac:dyDescent="0.25">
      <c r="D31" s="127" t="s">
        <v>101</v>
      </c>
      <c r="E31" s="131">
        <f>SUM(E5:E30)</f>
        <v>58.240200000000009</v>
      </c>
      <c r="F31" s="131">
        <f t="shared" ref="F31:G31" si="0">SUM(F5:F30)</f>
        <v>95.298700000000011</v>
      </c>
      <c r="G31" s="131">
        <f t="shared" si="0"/>
        <v>0</v>
      </c>
      <c r="J31" s="131">
        <f>SUM(J5:J30)</f>
        <v>58.240200000000009</v>
      </c>
      <c r="K31" s="131">
        <f t="shared" ref="K31" si="1">SUM(K5:K30)</f>
        <v>0</v>
      </c>
      <c r="L31" s="131">
        <f t="shared" ref="L31" si="2">SUM(L5:L30)</f>
        <v>0</v>
      </c>
      <c r="O31" s="131">
        <f>SUM(O5:O30)</f>
        <v>95.298700000000011</v>
      </c>
      <c r="P31" s="131">
        <f t="shared" ref="P31" si="3">SUM(P5:P30)</f>
        <v>0</v>
      </c>
      <c r="Q31" s="131">
        <f t="shared" ref="Q31" si="4">SUM(Q5:Q30)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In_out</vt:lpstr>
      <vt:lpstr>Print</vt:lpstr>
      <vt:lpstr>Total In Out</vt:lpstr>
      <vt:lpstr>Industries Wise</vt:lpstr>
      <vt:lpstr>Overlap_Equity</vt:lpstr>
      <vt:lpstr>Overlap_Hybrid</vt:lpstr>
      <vt:lpstr>Overlap_Debt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Nitin Sahay</dc:creator>
  <cp:lastModifiedBy>Nitin Sahay</cp:lastModifiedBy>
  <dcterms:created xsi:type="dcterms:W3CDTF">2021-02-01T13:13:30Z</dcterms:created>
  <dcterms:modified xsi:type="dcterms:W3CDTF">2026-03-06T06:55:18Z</dcterms:modified>
</cp:coreProperties>
</file>